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E:\NB II\ZELENÁ INFRASTRUKTURA\PD realizační - Zelená infrastruktura\"/>
    </mc:Choice>
  </mc:AlternateContent>
  <xr:revisionPtr revIDLastSave="0" documentId="13_ncr:1_{324E790D-A891-4E66-8B10-AF8CF0B899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A - 2.1. Demolice, sanace..." sheetId="2" r:id="rId2"/>
    <sheet name="B - 2.2.1. Odstraňování d..." sheetId="3" r:id="rId3"/>
    <sheet name="C - 2.2.3. Ošetření stáva..." sheetId="4" r:id="rId4"/>
    <sheet name="D - 2.2.4.2. Dřevní hmota..." sheetId="5" r:id="rId5"/>
    <sheet name="E - 2.2.4.1. Dřevní hmota..." sheetId="6" r:id="rId6"/>
    <sheet name="F - 2.3. Terénní úpravy" sheetId="7" r:id="rId7"/>
    <sheet name="G - 2.4. Zhotovení ploch ..." sheetId="8" r:id="rId8"/>
    <sheet name="H - 2.5. Stavební práce" sheetId="9" r:id="rId9"/>
    <sheet name="I - 2.6.1. Mobiliář s veg..." sheetId="10" r:id="rId10"/>
    <sheet name="J - 2.6.2. Mobiliář se so..." sheetId="11" r:id="rId11"/>
    <sheet name="K - 2.7. Prvky pro podpor..." sheetId="12" r:id="rId12"/>
    <sheet name="L - 2.8. Založení nových ..." sheetId="13" r:id="rId13"/>
    <sheet name="M - 2.8.6. Dešťové záhony..." sheetId="14" r:id="rId14"/>
    <sheet name="N - 2.6.3. Mobiliář ostatní" sheetId="15" r:id="rId15"/>
    <sheet name="O - 2.6.4. Venkovní trena..." sheetId="16" r:id="rId16"/>
    <sheet name="P - 2.6.5. Herní prvky a ..." sheetId="17" r:id="rId17"/>
  </sheets>
  <definedNames>
    <definedName name="_xlnm._FilterDatabase" localSheetId="1" hidden="1">'A - 2.1. Demolice, sanace...'!$C$94:$K$216</definedName>
    <definedName name="_xlnm._FilterDatabase" localSheetId="2" hidden="1">'B - 2.2.1. Odstraňování d...'!$C$92:$K$174</definedName>
    <definedName name="_xlnm._FilterDatabase" localSheetId="3" hidden="1">'C - 2.2.3. Ošetření stáva...'!$C$93:$K$161</definedName>
    <definedName name="_xlnm._FilterDatabase" localSheetId="4" hidden="1">'D - 2.2.4.2. Dřevní hmota...'!$C$89:$K$115</definedName>
    <definedName name="_xlnm._FilterDatabase" localSheetId="5" hidden="1">'E - 2.2.4.1. Dřevní hmota...'!$C$89:$K$114</definedName>
    <definedName name="_xlnm._FilterDatabase" localSheetId="6" hidden="1">'F - 2.3. Terénní úpravy'!$C$92:$K$151</definedName>
    <definedName name="_xlnm._FilterDatabase" localSheetId="7" hidden="1">'G - 2.4. Zhotovení ploch ...'!$C$95:$K$175</definedName>
    <definedName name="_xlnm._FilterDatabase" localSheetId="8" hidden="1">'H - 2.5. Stavební práce'!$C$96:$K$172</definedName>
    <definedName name="_xlnm._FilterDatabase" localSheetId="9" hidden="1">'I - 2.6.1. Mobiliář s veg...'!$C$92:$K$128</definedName>
    <definedName name="_xlnm._FilterDatabase" localSheetId="10" hidden="1">'J - 2.6.2. Mobiliář se so...'!$C$92:$K$128</definedName>
    <definedName name="_xlnm._FilterDatabase" localSheetId="11" hidden="1">'K - 2.7. Prvky pro podpor...'!$C$93:$K$157</definedName>
    <definedName name="_xlnm._FilterDatabase" localSheetId="12" hidden="1">'L - 2.8. Založení nových ...'!$C$93:$K$315</definedName>
    <definedName name="_xlnm._FilterDatabase" localSheetId="13" hidden="1">'M - 2.8.6. Dešťové záhony...'!$C$93:$K$173</definedName>
    <definedName name="_xlnm._FilterDatabase" localSheetId="14" hidden="1">'N - 2.6.3. Mobiliář ostatní'!$C$92:$K$145</definedName>
    <definedName name="_xlnm._FilterDatabase" localSheetId="15" hidden="1">'O - 2.6.4. Venkovní trena...'!$C$93:$K$158</definedName>
    <definedName name="_xlnm._FilterDatabase" localSheetId="16" hidden="1">'P - 2.6.5. Herní prvky a ...'!$C$93:$K$145</definedName>
    <definedName name="_xlnm.Print_Titles" localSheetId="1">'A - 2.1. Demolice, sanace...'!$94:$94</definedName>
    <definedName name="_xlnm.Print_Titles" localSheetId="2">'B - 2.2.1. Odstraňování d...'!$92:$92</definedName>
    <definedName name="_xlnm.Print_Titles" localSheetId="3">'C - 2.2.3. Ošetření stáva...'!$93:$93</definedName>
    <definedName name="_xlnm.Print_Titles" localSheetId="4">'D - 2.2.4.2. Dřevní hmota...'!$89:$89</definedName>
    <definedName name="_xlnm.Print_Titles" localSheetId="5">'E - 2.2.4.1. Dřevní hmota...'!$89:$89</definedName>
    <definedName name="_xlnm.Print_Titles" localSheetId="6">'F - 2.3. Terénní úpravy'!$92:$92</definedName>
    <definedName name="_xlnm.Print_Titles" localSheetId="7">'G - 2.4. Zhotovení ploch ...'!$95:$95</definedName>
    <definedName name="_xlnm.Print_Titles" localSheetId="8">'H - 2.5. Stavební práce'!$96:$96</definedName>
    <definedName name="_xlnm.Print_Titles" localSheetId="9">'I - 2.6.1. Mobiliář s veg...'!$92:$92</definedName>
    <definedName name="_xlnm.Print_Titles" localSheetId="10">'J - 2.6.2. Mobiliář se so...'!$92:$92</definedName>
    <definedName name="_xlnm.Print_Titles" localSheetId="11">'K - 2.7. Prvky pro podpor...'!$93:$93</definedName>
    <definedName name="_xlnm.Print_Titles" localSheetId="12">'L - 2.8. Založení nových ...'!$93:$93</definedName>
    <definedName name="_xlnm.Print_Titles" localSheetId="13">'M - 2.8.6. Dešťové záhony...'!$93:$93</definedName>
    <definedName name="_xlnm.Print_Titles" localSheetId="14">'N - 2.6.3. Mobiliář ostatní'!$92:$92</definedName>
    <definedName name="_xlnm.Print_Titles" localSheetId="15">'O - 2.6.4. Venkovní trena...'!$93:$93</definedName>
    <definedName name="_xlnm.Print_Titles" localSheetId="16">'P - 2.6.5. Herní prvky a ...'!$93:$93</definedName>
    <definedName name="_xlnm.Print_Titles" localSheetId="0">'Rekapitulace stavby'!$52:$52</definedName>
    <definedName name="_xlnm.Print_Area" localSheetId="1">'A - 2.1. Demolice, sanace...'!$C$4:$J$41,'A - 2.1. Demolice, sanace...'!$C$80:$J$216</definedName>
    <definedName name="_xlnm.Print_Area" localSheetId="2">'B - 2.2.1. Odstraňování d...'!$C$4:$J$41,'B - 2.2.1. Odstraňování d...'!$C$78:$J$174</definedName>
    <definedName name="_xlnm.Print_Area" localSheetId="3">'C - 2.2.3. Ošetření stáva...'!$C$4:$J$41,'C - 2.2.3. Ošetření stáva...'!$C$79:$J$161</definedName>
    <definedName name="_xlnm.Print_Area" localSheetId="4">'D - 2.2.4.2. Dřevní hmota...'!$C$4:$J$41,'D - 2.2.4.2. Dřevní hmota...'!$C$75:$J$115</definedName>
    <definedName name="_xlnm.Print_Area" localSheetId="5">'E - 2.2.4.1. Dřevní hmota...'!$C$4:$J$41,'E - 2.2.4.1. Dřevní hmota...'!$C$75:$J$114</definedName>
    <definedName name="_xlnm.Print_Area" localSheetId="6">'F - 2.3. Terénní úpravy'!$C$4:$J$41,'F - 2.3. Terénní úpravy'!$C$78:$J$151</definedName>
    <definedName name="_xlnm.Print_Area" localSheetId="7">'G - 2.4. Zhotovení ploch ...'!$C$4:$J$41,'G - 2.4. Zhotovení ploch ...'!$C$81:$J$175</definedName>
    <definedName name="_xlnm.Print_Area" localSheetId="8">'H - 2.5. Stavební práce'!$C$4:$J$41,'H - 2.5. Stavební práce'!$C$82:$J$172</definedName>
    <definedName name="_xlnm.Print_Area" localSheetId="9">'I - 2.6.1. Mobiliář s veg...'!$C$4:$J$41,'I - 2.6.1. Mobiliář s veg...'!$C$78:$J$128</definedName>
    <definedName name="_xlnm.Print_Area" localSheetId="10">'J - 2.6.2. Mobiliář se so...'!$C$4:$J$41,'J - 2.6.2. Mobiliář se so...'!$C$78:$J$128</definedName>
    <definedName name="_xlnm.Print_Area" localSheetId="11">'K - 2.7. Prvky pro podpor...'!$C$4:$J$41,'K - 2.7. Prvky pro podpor...'!$C$79:$J$157</definedName>
    <definedName name="_xlnm.Print_Area" localSheetId="12">'L - 2.8. Založení nových ...'!$C$4:$J$41,'L - 2.8. Založení nových ...'!$C$79:$J$315</definedName>
    <definedName name="_xlnm.Print_Area" localSheetId="13">'M - 2.8.6. Dešťové záhony...'!$C$4:$J$41,'M - 2.8.6. Dešťové záhony...'!$C$79:$J$173</definedName>
    <definedName name="_xlnm.Print_Area" localSheetId="14">'N - 2.6.3. Mobiliář ostatní'!$C$4:$J$41,'N - 2.6.3. Mobiliář ostatní'!$C$78:$J$145</definedName>
    <definedName name="_xlnm.Print_Area" localSheetId="15">'O - 2.6.4. Venkovní trena...'!$C$4:$J$41,'O - 2.6.4. Venkovní trena...'!$C$79:$J$158</definedName>
    <definedName name="_xlnm.Print_Area" localSheetId="16">'P - 2.6.5. Herní prvky a ...'!$C$4:$J$41,'P - 2.6.5. Herní prvky a ...'!$C$79:$J$145</definedName>
    <definedName name="_xlnm.Print_Area" localSheetId="0">'Rekapitulace stavby'!$D$4:$AO$36,'Rekapitulace stavby'!$C$42:$AQ$73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7" l="1"/>
  <c r="J38" i="17"/>
  <c r="AY72" i="1" s="1"/>
  <c r="J37" i="17"/>
  <c r="AX72" i="1" s="1"/>
  <c r="BI143" i="17"/>
  <c r="BH143" i="17"/>
  <c r="BG143" i="17"/>
  <c r="BF143" i="17"/>
  <c r="T143" i="17"/>
  <c r="T142" i="17"/>
  <c r="R143" i="17"/>
  <c r="R142" i="17"/>
  <c r="P143" i="17"/>
  <c r="P142" i="17"/>
  <c r="BI140" i="17"/>
  <c r="BH140" i="17"/>
  <c r="BG140" i="17"/>
  <c r="BF140" i="17"/>
  <c r="T140" i="17"/>
  <c r="R140" i="17"/>
  <c r="P140" i="17"/>
  <c r="BI138" i="17"/>
  <c r="BH138" i="17"/>
  <c r="BG138" i="17"/>
  <c r="BF138" i="17"/>
  <c r="T138" i="17"/>
  <c r="R138" i="17"/>
  <c r="P138" i="17"/>
  <c r="BI136" i="17"/>
  <c r="BH136" i="17"/>
  <c r="BG136" i="17"/>
  <c r="BF136" i="17"/>
  <c r="T136" i="17"/>
  <c r="R136" i="17"/>
  <c r="P136" i="17"/>
  <c r="BI132" i="17"/>
  <c r="BH132" i="17"/>
  <c r="BG132" i="17"/>
  <c r="BF132" i="17"/>
  <c r="T132" i="17"/>
  <c r="R132" i="17"/>
  <c r="P132" i="17"/>
  <c r="BI129" i="17"/>
  <c r="BH129" i="17"/>
  <c r="BG129" i="17"/>
  <c r="BF129" i="17"/>
  <c r="T129" i="17"/>
  <c r="R129" i="17"/>
  <c r="P129" i="17"/>
  <c r="BI125" i="17"/>
  <c r="BH125" i="17"/>
  <c r="BG125" i="17"/>
  <c r="BF125" i="17"/>
  <c r="T125" i="17"/>
  <c r="T124" i="17" s="1"/>
  <c r="R125" i="17"/>
  <c r="R124" i="17" s="1"/>
  <c r="P125" i="17"/>
  <c r="P124" i="17" s="1"/>
  <c r="BI121" i="17"/>
  <c r="BH121" i="17"/>
  <c r="BG121" i="17"/>
  <c r="BF121" i="17"/>
  <c r="T121" i="17"/>
  <c r="T120" i="17" s="1"/>
  <c r="R121" i="17"/>
  <c r="R120" i="17"/>
  <c r="P121" i="17"/>
  <c r="P120" i="17" s="1"/>
  <c r="BI117" i="17"/>
  <c r="BH117" i="17"/>
  <c r="BG117" i="17"/>
  <c r="BF117" i="17"/>
  <c r="T117" i="17"/>
  <c r="T116" i="17" s="1"/>
  <c r="R117" i="17"/>
  <c r="R116" i="17" s="1"/>
  <c r="P117" i="17"/>
  <c r="P116" i="17" s="1"/>
  <c r="BI114" i="17"/>
  <c r="BH114" i="17"/>
  <c r="BG114" i="17"/>
  <c r="BF114" i="17"/>
  <c r="T114" i="17"/>
  <c r="R114" i="17"/>
  <c r="P114" i="17"/>
  <c r="BI113" i="17"/>
  <c r="BH113" i="17"/>
  <c r="BG113" i="17"/>
  <c r="BF113" i="17"/>
  <c r="T113" i="17"/>
  <c r="R113" i="17"/>
  <c r="P113" i="17"/>
  <c r="BI111" i="17"/>
  <c r="BH111" i="17"/>
  <c r="BG111" i="17"/>
  <c r="BF111" i="17"/>
  <c r="T111" i="17"/>
  <c r="R111" i="17"/>
  <c r="P111" i="17"/>
  <c r="BI110" i="17"/>
  <c r="BH110" i="17"/>
  <c r="BG110" i="17"/>
  <c r="BF110" i="17"/>
  <c r="T110" i="17"/>
  <c r="R110" i="17"/>
  <c r="P110" i="17"/>
  <c r="BI108" i="17"/>
  <c r="BH108" i="17"/>
  <c r="BG108" i="17"/>
  <c r="BF108" i="17"/>
  <c r="T108" i="17"/>
  <c r="R108" i="17"/>
  <c r="P108" i="17"/>
  <c r="BI107" i="17"/>
  <c r="BH107" i="17"/>
  <c r="BG107" i="17"/>
  <c r="BF107" i="17"/>
  <c r="T107" i="17"/>
  <c r="R107" i="17"/>
  <c r="P107" i="17"/>
  <c r="BI105" i="17"/>
  <c r="BH105" i="17"/>
  <c r="BG105" i="17"/>
  <c r="BF105" i="17"/>
  <c r="T105" i="17"/>
  <c r="R105" i="17"/>
  <c r="P105" i="17"/>
  <c r="BI104" i="17"/>
  <c r="BH104" i="17"/>
  <c r="BG104" i="17"/>
  <c r="BF104" i="17"/>
  <c r="T104" i="17"/>
  <c r="R104" i="17"/>
  <c r="P104" i="17"/>
  <c r="BI103" i="17"/>
  <c r="BH103" i="17"/>
  <c r="BG103" i="17"/>
  <c r="BF103" i="17"/>
  <c r="T103" i="17"/>
  <c r="R103" i="17"/>
  <c r="P103" i="17"/>
  <c r="BI102" i="17"/>
  <c r="BH102" i="17"/>
  <c r="BG102" i="17"/>
  <c r="BF102" i="17"/>
  <c r="T102" i="17"/>
  <c r="R102" i="17"/>
  <c r="P102" i="17"/>
  <c r="BI101" i="17"/>
  <c r="BH101" i="17"/>
  <c r="BG101" i="17"/>
  <c r="BF101" i="17"/>
  <c r="T101" i="17"/>
  <c r="R101" i="17"/>
  <c r="P101" i="17"/>
  <c r="BI100" i="17"/>
  <c r="BH100" i="17"/>
  <c r="BG100" i="17"/>
  <c r="BF100" i="17"/>
  <c r="T100" i="17"/>
  <c r="R100" i="17"/>
  <c r="P100" i="17"/>
  <c r="BI98" i="17"/>
  <c r="BH98" i="17"/>
  <c r="BG98" i="17"/>
  <c r="BF98" i="17"/>
  <c r="T98" i="17"/>
  <c r="R98" i="17"/>
  <c r="P98" i="17"/>
  <c r="BI97" i="17"/>
  <c r="BH97" i="17"/>
  <c r="BG97" i="17"/>
  <c r="BF97" i="17"/>
  <c r="T97" i="17"/>
  <c r="R97" i="17"/>
  <c r="P97" i="17"/>
  <c r="J91" i="17"/>
  <c r="J90" i="17"/>
  <c r="F90" i="17"/>
  <c r="F88" i="17"/>
  <c r="E86" i="17"/>
  <c r="J59" i="17"/>
  <c r="J58" i="17"/>
  <c r="F58" i="17"/>
  <c r="F56" i="17"/>
  <c r="E54" i="17"/>
  <c r="J20" i="17"/>
  <c r="E20" i="17"/>
  <c r="F59" i="17" s="1"/>
  <c r="J19" i="17"/>
  <c r="J14" i="17"/>
  <c r="J88" i="17"/>
  <c r="E7" i="17"/>
  <c r="E82" i="17" s="1"/>
  <c r="J39" i="16"/>
  <c r="J38" i="16"/>
  <c r="AY71" i="1"/>
  <c r="J37" i="16"/>
  <c r="AX71" i="1" s="1"/>
  <c r="BI156" i="16"/>
  <c r="BH156" i="16"/>
  <c r="BG156" i="16"/>
  <c r="BF156" i="16"/>
  <c r="T156" i="16"/>
  <c r="T155" i="16"/>
  <c r="R156" i="16"/>
  <c r="R155" i="16" s="1"/>
  <c r="P156" i="16"/>
  <c r="P155" i="16"/>
  <c r="BI153" i="16"/>
  <c r="BH153" i="16"/>
  <c r="BG153" i="16"/>
  <c r="BF153" i="16"/>
  <c r="T153" i="16"/>
  <c r="R153" i="16"/>
  <c r="P153" i="16"/>
  <c r="BI151" i="16"/>
  <c r="BH151" i="16"/>
  <c r="BG151" i="16"/>
  <c r="BF151" i="16"/>
  <c r="T151" i="16"/>
  <c r="R151" i="16"/>
  <c r="P151" i="16"/>
  <c r="BI149" i="16"/>
  <c r="BH149" i="16"/>
  <c r="BG149" i="16"/>
  <c r="BF149" i="16"/>
  <c r="T149" i="16"/>
  <c r="R149" i="16"/>
  <c r="P149" i="16"/>
  <c r="BI145" i="16"/>
  <c r="BH145" i="16"/>
  <c r="BG145" i="16"/>
  <c r="BF145" i="16"/>
  <c r="T145" i="16"/>
  <c r="R145" i="16"/>
  <c r="P145" i="16"/>
  <c r="BI142" i="16"/>
  <c r="BH142" i="16"/>
  <c r="BG142" i="16"/>
  <c r="BF142" i="16"/>
  <c r="T142" i="16"/>
  <c r="R142" i="16"/>
  <c r="P142" i="16"/>
  <c r="BI138" i="16"/>
  <c r="BH138" i="16"/>
  <c r="BG138" i="16"/>
  <c r="BF138" i="16"/>
  <c r="T138" i="16"/>
  <c r="T137" i="16" s="1"/>
  <c r="R138" i="16"/>
  <c r="R137" i="16" s="1"/>
  <c r="P138" i="16"/>
  <c r="P137" i="16" s="1"/>
  <c r="BI134" i="16"/>
  <c r="BH134" i="16"/>
  <c r="BG134" i="16"/>
  <c r="BF134" i="16"/>
  <c r="T134" i="16"/>
  <c r="T133" i="16" s="1"/>
  <c r="R134" i="16"/>
  <c r="R133" i="16" s="1"/>
  <c r="P134" i="16"/>
  <c r="P133" i="16" s="1"/>
  <c r="BI130" i="16"/>
  <c r="BH130" i="16"/>
  <c r="BG130" i="16"/>
  <c r="BF130" i="16"/>
  <c r="T130" i="16"/>
  <c r="T129" i="16" s="1"/>
  <c r="R130" i="16"/>
  <c r="R129" i="16" s="1"/>
  <c r="P130" i="16"/>
  <c r="P129" i="16" s="1"/>
  <c r="BI128" i="16"/>
  <c r="BH128" i="16"/>
  <c r="BG128" i="16"/>
  <c r="BF128" i="16"/>
  <c r="T128" i="16"/>
  <c r="R128" i="16"/>
  <c r="P128" i="16"/>
  <c r="BI125" i="16"/>
  <c r="BH125" i="16"/>
  <c r="BG125" i="16"/>
  <c r="BF125" i="16"/>
  <c r="T125" i="16"/>
  <c r="R125" i="16"/>
  <c r="P125" i="16"/>
  <c r="BI124" i="16"/>
  <c r="BH124" i="16"/>
  <c r="BG124" i="16"/>
  <c r="BF124" i="16"/>
  <c r="T124" i="16"/>
  <c r="R124" i="16"/>
  <c r="P124" i="16"/>
  <c r="BI121" i="16"/>
  <c r="BH121" i="16"/>
  <c r="BG121" i="16"/>
  <c r="BF121" i="16"/>
  <c r="T121" i="16"/>
  <c r="R121" i="16"/>
  <c r="P121" i="16"/>
  <c r="BI120" i="16"/>
  <c r="BH120" i="16"/>
  <c r="BG120" i="16"/>
  <c r="BF120" i="16"/>
  <c r="T120" i="16"/>
  <c r="R120" i="16"/>
  <c r="P120" i="16"/>
  <c r="BI117" i="16"/>
  <c r="BH117" i="16"/>
  <c r="BG117" i="16"/>
  <c r="BF117" i="16"/>
  <c r="T117" i="16"/>
  <c r="R117" i="16"/>
  <c r="P117" i="16"/>
  <c r="BI116" i="16"/>
  <c r="BH116" i="16"/>
  <c r="BG116" i="16"/>
  <c r="BF116" i="16"/>
  <c r="T116" i="16"/>
  <c r="R116" i="16"/>
  <c r="P116" i="16"/>
  <c r="BI113" i="16"/>
  <c r="BH113" i="16"/>
  <c r="BG113" i="16"/>
  <c r="BF113" i="16"/>
  <c r="T113" i="16"/>
  <c r="R113" i="16"/>
  <c r="P113" i="16"/>
  <c r="BI112" i="16"/>
  <c r="BH112" i="16"/>
  <c r="BG112" i="16"/>
  <c r="BF112" i="16"/>
  <c r="T112" i="16"/>
  <c r="R112" i="16"/>
  <c r="P112" i="16"/>
  <c r="BI109" i="16"/>
  <c r="BH109" i="16"/>
  <c r="BG109" i="16"/>
  <c r="BF109" i="16"/>
  <c r="T109" i="16"/>
  <c r="R109" i="16"/>
  <c r="P109" i="16"/>
  <c r="BI108" i="16"/>
  <c r="BH108" i="16"/>
  <c r="BG108" i="16"/>
  <c r="BF108" i="16"/>
  <c r="T108" i="16"/>
  <c r="R108" i="16"/>
  <c r="P108" i="16"/>
  <c r="BI105" i="16"/>
  <c r="BH105" i="16"/>
  <c r="BG105" i="16"/>
  <c r="BF105" i="16"/>
  <c r="T105" i="16"/>
  <c r="R105" i="16"/>
  <c r="P105" i="16"/>
  <c r="BI104" i="16"/>
  <c r="BH104" i="16"/>
  <c r="BG104" i="16"/>
  <c r="BF104" i="16"/>
  <c r="T104" i="16"/>
  <c r="R104" i="16"/>
  <c r="P104" i="16"/>
  <c r="BI101" i="16"/>
  <c r="BH101" i="16"/>
  <c r="BG101" i="16"/>
  <c r="BF101" i="16"/>
  <c r="T101" i="16"/>
  <c r="R101" i="16"/>
  <c r="P101" i="16"/>
  <c r="BI100" i="16"/>
  <c r="BH100" i="16"/>
  <c r="BG100" i="16"/>
  <c r="BF100" i="16"/>
  <c r="T100" i="16"/>
  <c r="R100" i="16"/>
  <c r="P100" i="16"/>
  <c r="BI97" i="16"/>
  <c r="BH97" i="16"/>
  <c r="BG97" i="16"/>
  <c r="BF97" i="16"/>
  <c r="T97" i="16"/>
  <c r="R97" i="16"/>
  <c r="P97" i="16"/>
  <c r="J91" i="16"/>
  <c r="J90" i="16"/>
  <c r="F90" i="16"/>
  <c r="F88" i="16"/>
  <c r="E86" i="16"/>
  <c r="J59" i="16"/>
  <c r="J58" i="16"/>
  <c r="F58" i="16"/>
  <c r="F56" i="16"/>
  <c r="E54" i="16"/>
  <c r="J20" i="16"/>
  <c r="E20" i="16"/>
  <c r="F91" i="16"/>
  <c r="J19" i="16"/>
  <c r="J14" i="16"/>
  <c r="J56" i="16" s="1"/>
  <c r="E7" i="16"/>
  <c r="E82" i="16" s="1"/>
  <c r="J39" i="15"/>
  <c r="J38" i="15"/>
  <c r="AY70" i="1" s="1"/>
  <c r="J37" i="15"/>
  <c r="AX70" i="1" s="1"/>
  <c r="BI143" i="15"/>
  <c r="BH143" i="15"/>
  <c r="BG143" i="15"/>
  <c r="BF143" i="15"/>
  <c r="T143" i="15"/>
  <c r="T142" i="15" s="1"/>
  <c r="R143" i="15"/>
  <c r="R142" i="15" s="1"/>
  <c r="P143" i="15"/>
  <c r="P142" i="15" s="1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6" i="15"/>
  <c r="BH136" i="15"/>
  <c r="BG136" i="15"/>
  <c r="BF136" i="15"/>
  <c r="T136" i="15"/>
  <c r="R136" i="15"/>
  <c r="P136" i="15"/>
  <c r="BI132" i="15"/>
  <c r="BH132" i="15"/>
  <c r="BG132" i="15"/>
  <c r="BF132" i="15"/>
  <c r="T132" i="15"/>
  <c r="R132" i="15"/>
  <c r="P132" i="15"/>
  <c r="BI129" i="15"/>
  <c r="BH129" i="15"/>
  <c r="BG129" i="15"/>
  <c r="BF129" i="15"/>
  <c r="T129" i="15"/>
  <c r="R129" i="15"/>
  <c r="P129" i="15"/>
  <c r="BI125" i="15"/>
  <c r="BH125" i="15"/>
  <c r="BG125" i="15"/>
  <c r="BF125" i="15"/>
  <c r="T125" i="15"/>
  <c r="T124" i="15" s="1"/>
  <c r="R125" i="15"/>
  <c r="R124" i="15" s="1"/>
  <c r="P125" i="15"/>
  <c r="P124" i="15" s="1"/>
  <c r="BI121" i="15"/>
  <c r="BH121" i="15"/>
  <c r="BG121" i="15"/>
  <c r="BF121" i="15"/>
  <c r="T121" i="15"/>
  <c r="T120" i="15" s="1"/>
  <c r="R121" i="15"/>
  <c r="R120" i="15" s="1"/>
  <c r="P121" i="15"/>
  <c r="P120" i="15" s="1"/>
  <c r="BI118" i="15"/>
  <c r="BH118" i="15"/>
  <c r="BG118" i="15"/>
  <c r="BF118" i="15"/>
  <c r="T118" i="15"/>
  <c r="R118" i="15"/>
  <c r="P118" i="15"/>
  <c r="BI117" i="15"/>
  <c r="BH117" i="15"/>
  <c r="BG117" i="15"/>
  <c r="BF117" i="15"/>
  <c r="T117" i="15"/>
  <c r="R117" i="15"/>
  <c r="P117" i="15"/>
  <c r="BI116" i="15"/>
  <c r="BH116" i="15"/>
  <c r="BG116" i="15"/>
  <c r="BF116" i="15"/>
  <c r="T116" i="15"/>
  <c r="R116" i="15"/>
  <c r="P116" i="15"/>
  <c r="BI115" i="15"/>
  <c r="BH115" i="15"/>
  <c r="BG115" i="15"/>
  <c r="BF115" i="15"/>
  <c r="T115" i="15"/>
  <c r="R115" i="15"/>
  <c r="P115" i="15"/>
  <c r="BI114" i="15"/>
  <c r="BH114" i="15"/>
  <c r="BG114" i="15"/>
  <c r="BF114" i="15"/>
  <c r="T114" i="15"/>
  <c r="R114" i="15"/>
  <c r="P114" i="15"/>
  <c r="BI113" i="15"/>
  <c r="BH113" i="15"/>
  <c r="BG113" i="15"/>
  <c r="BF113" i="15"/>
  <c r="T113" i="15"/>
  <c r="R113" i="15"/>
  <c r="P113" i="15"/>
  <c r="BI112" i="15"/>
  <c r="BH112" i="15"/>
  <c r="BG112" i="15"/>
  <c r="BF112" i="15"/>
  <c r="T112" i="15"/>
  <c r="R112" i="15"/>
  <c r="P112" i="15"/>
  <c r="BI111" i="15"/>
  <c r="BH111" i="15"/>
  <c r="BG111" i="15"/>
  <c r="BF111" i="15"/>
  <c r="T111" i="15"/>
  <c r="R111" i="15"/>
  <c r="P111" i="15"/>
  <c r="BI110" i="15"/>
  <c r="BH110" i="15"/>
  <c r="BG110" i="15"/>
  <c r="BF110" i="15"/>
  <c r="T110" i="15"/>
  <c r="R110" i="15"/>
  <c r="P110" i="15"/>
  <c r="BI109" i="15"/>
  <c r="BH109" i="15"/>
  <c r="BG109" i="15"/>
  <c r="BF109" i="15"/>
  <c r="T109" i="15"/>
  <c r="R109" i="15"/>
  <c r="P109" i="15"/>
  <c r="BI108" i="15"/>
  <c r="BH108" i="15"/>
  <c r="BG108" i="15"/>
  <c r="BF108" i="15"/>
  <c r="T108" i="15"/>
  <c r="R108" i="15"/>
  <c r="P108" i="15"/>
  <c r="BI107" i="15"/>
  <c r="BH107" i="15"/>
  <c r="BG107" i="15"/>
  <c r="BF107" i="15"/>
  <c r="T107" i="15"/>
  <c r="R107" i="15"/>
  <c r="P107" i="15"/>
  <c r="BI106" i="15"/>
  <c r="BH106" i="15"/>
  <c r="BG106" i="15"/>
  <c r="BF106" i="15"/>
  <c r="T106" i="15"/>
  <c r="R106" i="15"/>
  <c r="P106" i="15"/>
  <c r="BI105" i="15"/>
  <c r="BH105" i="15"/>
  <c r="BG105" i="15"/>
  <c r="BF105" i="15"/>
  <c r="T105" i="15"/>
  <c r="R105" i="15"/>
  <c r="P105" i="15"/>
  <c r="BI104" i="15"/>
  <c r="BH104" i="15"/>
  <c r="BG104" i="15"/>
  <c r="BF104" i="15"/>
  <c r="T104" i="15"/>
  <c r="R104" i="15"/>
  <c r="P104" i="15"/>
  <c r="BI103" i="15"/>
  <c r="BH103" i="15"/>
  <c r="BG103" i="15"/>
  <c r="BF103" i="15"/>
  <c r="T103" i="15"/>
  <c r="R103" i="15"/>
  <c r="P103" i="15"/>
  <c r="BI102" i="15"/>
  <c r="BH102" i="15"/>
  <c r="BG102" i="15"/>
  <c r="BF102" i="15"/>
  <c r="T102" i="15"/>
  <c r="R102" i="15"/>
  <c r="P102" i="15"/>
  <c r="BI101" i="15"/>
  <c r="BH101" i="15"/>
  <c r="BG101" i="15"/>
  <c r="BF101" i="15"/>
  <c r="T101" i="15"/>
  <c r="R101" i="15"/>
  <c r="P101" i="15"/>
  <c r="BI100" i="15"/>
  <c r="BH100" i="15"/>
  <c r="BG100" i="15"/>
  <c r="BF100" i="15"/>
  <c r="T100" i="15"/>
  <c r="R100" i="15"/>
  <c r="P100" i="15"/>
  <c r="BI99" i="15"/>
  <c r="BH99" i="15"/>
  <c r="BG99" i="15"/>
  <c r="BF99" i="15"/>
  <c r="T99" i="15"/>
  <c r="R99" i="15"/>
  <c r="P99" i="15"/>
  <c r="BI98" i="15"/>
  <c r="BH98" i="15"/>
  <c r="BG98" i="15"/>
  <c r="BF98" i="15"/>
  <c r="T98" i="15"/>
  <c r="R98" i="15"/>
  <c r="P98" i="15"/>
  <c r="BI97" i="15"/>
  <c r="BH97" i="15"/>
  <c r="BG97" i="15"/>
  <c r="BF97" i="15"/>
  <c r="T97" i="15"/>
  <c r="R97" i="15"/>
  <c r="P97" i="15"/>
  <c r="BI96" i="15"/>
  <c r="BH96" i="15"/>
  <c r="BG96" i="15"/>
  <c r="BF96" i="15"/>
  <c r="T96" i="15"/>
  <c r="R96" i="15"/>
  <c r="P96" i="15"/>
  <c r="J90" i="15"/>
  <c r="J89" i="15"/>
  <c r="F89" i="15"/>
  <c r="F87" i="15"/>
  <c r="E85" i="15"/>
  <c r="J59" i="15"/>
  <c r="J58" i="15"/>
  <c r="F58" i="15"/>
  <c r="F56" i="15"/>
  <c r="E54" i="15"/>
  <c r="J20" i="15"/>
  <c r="E20" i="15"/>
  <c r="F59" i="15"/>
  <c r="J19" i="15"/>
  <c r="J14" i="15"/>
  <c r="J87" i="15" s="1"/>
  <c r="E7" i="15"/>
  <c r="E50" i="15" s="1"/>
  <c r="J39" i="14"/>
  <c r="J38" i="14"/>
  <c r="AY68" i="1" s="1"/>
  <c r="J37" i="14"/>
  <c r="AX68" i="1" s="1"/>
  <c r="BI171" i="14"/>
  <c r="BH171" i="14"/>
  <c r="BG171" i="14"/>
  <c r="BF171" i="14"/>
  <c r="T171" i="14"/>
  <c r="T170" i="14" s="1"/>
  <c r="R171" i="14"/>
  <c r="R170" i="14"/>
  <c r="P171" i="14"/>
  <c r="P170" i="14" s="1"/>
  <c r="BI169" i="14"/>
  <c r="BH169" i="14"/>
  <c r="BG169" i="14"/>
  <c r="BF169" i="14"/>
  <c r="T169" i="14"/>
  <c r="R169" i="14"/>
  <c r="P169" i="14"/>
  <c r="BI168" i="14"/>
  <c r="BH168" i="14"/>
  <c r="BG168" i="14"/>
  <c r="BF168" i="14"/>
  <c r="T168" i="14"/>
  <c r="R168" i="14"/>
  <c r="P168" i="14"/>
  <c r="BI166" i="14"/>
  <c r="BH166" i="14"/>
  <c r="BG166" i="14"/>
  <c r="BF166" i="14"/>
  <c r="T166" i="14"/>
  <c r="R166" i="14"/>
  <c r="P166" i="14"/>
  <c r="BI162" i="14"/>
  <c r="BH162" i="14"/>
  <c r="BG162" i="14"/>
  <c r="BF162" i="14"/>
  <c r="T162" i="14"/>
  <c r="R162" i="14"/>
  <c r="P162" i="14"/>
  <c r="BI159" i="14"/>
  <c r="BH159" i="14"/>
  <c r="BG159" i="14"/>
  <c r="BF159" i="14"/>
  <c r="T159" i="14"/>
  <c r="R159" i="14"/>
  <c r="P159" i="14"/>
  <c r="BI155" i="14"/>
  <c r="BH155" i="14"/>
  <c r="BG155" i="14"/>
  <c r="BF155" i="14"/>
  <c r="T155" i="14"/>
  <c r="T154" i="14"/>
  <c r="R155" i="14"/>
  <c r="R154" i="14"/>
  <c r="P155" i="14"/>
  <c r="P154" i="14"/>
  <c r="BI151" i="14"/>
  <c r="BH151" i="14"/>
  <c r="BG151" i="14"/>
  <c r="BF151" i="14"/>
  <c r="T151" i="14"/>
  <c r="T150" i="14"/>
  <c r="R151" i="14"/>
  <c r="R150" i="14"/>
  <c r="P151" i="14"/>
  <c r="P150" i="14"/>
  <c r="BI147" i="14"/>
  <c r="BH147" i="14"/>
  <c r="BG147" i="14"/>
  <c r="BF147" i="14"/>
  <c r="T147" i="14"/>
  <c r="T146" i="14"/>
  <c r="R147" i="14"/>
  <c r="R146" i="14"/>
  <c r="P147" i="14"/>
  <c r="P146" i="14"/>
  <c r="BI144" i="14"/>
  <c r="BH144" i="14"/>
  <c r="BG144" i="14"/>
  <c r="BF144" i="14"/>
  <c r="T144" i="14"/>
  <c r="R144" i="14"/>
  <c r="P144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BI122" i="14"/>
  <c r="BH122" i="14"/>
  <c r="BG122" i="14"/>
  <c r="BF122" i="14"/>
  <c r="T122" i="14"/>
  <c r="R122" i="14"/>
  <c r="P122" i="14"/>
  <c r="BI119" i="14"/>
  <c r="BH119" i="14"/>
  <c r="BG119" i="14"/>
  <c r="BF119" i="14"/>
  <c r="T119" i="14"/>
  <c r="R119" i="14"/>
  <c r="P119" i="14"/>
  <c r="BI118" i="14"/>
  <c r="BH118" i="14"/>
  <c r="BG118" i="14"/>
  <c r="BF118" i="14"/>
  <c r="T118" i="14"/>
  <c r="R118" i="14"/>
  <c r="P118" i="14"/>
  <c r="BI117" i="14"/>
  <c r="BH117" i="14"/>
  <c r="BG117" i="14"/>
  <c r="BF117" i="14"/>
  <c r="T117" i="14"/>
  <c r="R117" i="14"/>
  <c r="P117" i="14"/>
  <c r="BI116" i="14"/>
  <c r="BH116" i="14"/>
  <c r="BG116" i="14"/>
  <c r="BF116" i="14"/>
  <c r="T116" i="14"/>
  <c r="R116" i="14"/>
  <c r="P116" i="14"/>
  <c r="BI115" i="14"/>
  <c r="BH115" i="14"/>
  <c r="BG115" i="14"/>
  <c r="BF115" i="14"/>
  <c r="T115" i="14"/>
  <c r="R115" i="14"/>
  <c r="P115" i="14"/>
  <c r="BI114" i="14"/>
  <c r="BH114" i="14"/>
  <c r="BG114" i="14"/>
  <c r="BF114" i="14"/>
  <c r="T114" i="14"/>
  <c r="R114" i="14"/>
  <c r="P114" i="14"/>
  <c r="BI113" i="14"/>
  <c r="BH113" i="14"/>
  <c r="BG113" i="14"/>
  <c r="BF113" i="14"/>
  <c r="T113" i="14"/>
  <c r="R113" i="14"/>
  <c r="P113" i="14"/>
  <c r="BI110" i="14"/>
  <c r="BH110" i="14"/>
  <c r="BG110" i="14"/>
  <c r="BF110" i="14"/>
  <c r="T110" i="14"/>
  <c r="R110" i="14"/>
  <c r="P110" i="14"/>
  <c r="BI108" i="14"/>
  <c r="BH108" i="14"/>
  <c r="BG108" i="14"/>
  <c r="BF108" i="14"/>
  <c r="T108" i="14"/>
  <c r="R108" i="14"/>
  <c r="P108" i="14"/>
  <c r="BI107" i="14"/>
  <c r="BH107" i="14"/>
  <c r="BG107" i="14"/>
  <c r="BF107" i="14"/>
  <c r="T107" i="14"/>
  <c r="R107" i="14"/>
  <c r="P107" i="14"/>
  <c r="BI97" i="14"/>
  <c r="BH97" i="14"/>
  <c r="BG97" i="14"/>
  <c r="BF97" i="14"/>
  <c r="T97" i="14"/>
  <c r="R97" i="14"/>
  <c r="P97" i="14"/>
  <c r="J91" i="14"/>
  <c r="J90" i="14"/>
  <c r="F90" i="14"/>
  <c r="F88" i="14"/>
  <c r="E86" i="14"/>
  <c r="J59" i="14"/>
  <c r="J58" i="14"/>
  <c r="F58" i="14"/>
  <c r="F56" i="14"/>
  <c r="E54" i="14"/>
  <c r="J20" i="14"/>
  <c r="E20" i="14"/>
  <c r="F59" i="14" s="1"/>
  <c r="J19" i="14"/>
  <c r="J14" i="14"/>
  <c r="J88" i="14"/>
  <c r="E7" i="14"/>
  <c r="E82" i="14" s="1"/>
  <c r="J39" i="13"/>
  <c r="J38" i="13"/>
  <c r="AY67" i="1"/>
  <c r="J37" i="13"/>
  <c r="AX67" i="1" s="1"/>
  <c r="BI313" i="13"/>
  <c r="BH313" i="13"/>
  <c r="BG313" i="13"/>
  <c r="BF313" i="13"/>
  <c r="T313" i="13"/>
  <c r="T312" i="13" s="1"/>
  <c r="R313" i="13"/>
  <c r="R312" i="13" s="1"/>
  <c r="P313" i="13"/>
  <c r="P312" i="13"/>
  <c r="BI310" i="13"/>
  <c r="BH310" i="13"/>
  <c r="BG310" i="13"/>
  <c r="BF310" i="13"/>
  <c r="T310" i="13"/>
  <c r="R310" i="13"/>
  <c r="P310" i="13"/>
  <c r="BI308" i="13"/>
  <c r="BH308" i="13"/>
  <c r="BG308" i="13"/>
  <c r="BF308" i="13"/>
  <c r="T308" i="13"/>
  <c r="R308" i="13"/>
  <c r="P308" i="13"/>
  <c r="BI306" i="13"/>
  <c r="BH306" i="13"/>
  <c r="BG306" i="13"/>
  <c r="BF306" i="13"/>
  <c r="T306" i="13"/>
  <c r="R306" i="13"/>
  <c r="P306" i="13"/>
  <c r="BI302" i="13"/>
  <c r="BH302" i="13"/>
  <c r="BG302" i="13"/>
  <c r="BF302" i="13"/>
  <c r="T302" i="13"/>
  <c r="R302" i="13"/>
  <c r="P302" i="13"/>
  <c r="BI299" i="13"/>
  <c r="BH299" i="13"/>
  <c r="BG299" i="13"/>
  <c r="BF299" i="13"/>
  <c r="T299" i="13"/>
  <c r="R299" i="13"/>
  <c r="P299" i="13"/>
  <c r="BI295" i="13"/>
  <c r="BH295" i="13"/>
  <c r="BG295" i="13"/>
  <c r="BF295" i="13"/>
  <c r="T295" i="13"/>
  <c r="T294" i="13" s="1"/>
  <c r="R295" i="13"/>
  <c r="R294" i="13"/>
  <c r="P295" i="13"/>
  <c r="P294" i="13" s="1"/>
  <c r="BI291" i="13"/>
  <c r="BH291" i="13"/>
  <c r="BG291" i="13"/>
  <c r="BF291" i="13"/>
  <c r="T291" i="13"/>
  <c r="T290" i="13"/>
  <c r="R291" i="13"/>
  <c r="R290" i="13" s="1"/>
  <c r="P291" i="13"/>
  <c r="P290" i="13"/>
  <c r="BI287" i="13"/>
  <c r="BH287" i="13"/>
  <c r="BG287" i="13"/>
  <c r="BF287" i="13"/>
  <c r="T287" i="13"/>
  <c r="T286" i="13" s="1"/>
  <c r="R287" i="13"/>
  <c r="R286" i="13" s="1"/>
  <c r="P287" i="13"/>
  <c r="P286" i="13" s="1"/>
  <c r="BI283" i="13"/>
  <c r="BH283" i="13"/>
  <c r="BG283" i="13"/>
  <c r="BF283" i="13"/>
  <c r="T283" i="13"/>
  <c r="R283" i="13"/>
  <c r="P283" i="13"/>
  <c r="BI280" i="13"/>
  <c r="BH280" i="13"/>
  <c r="BG280" i="13"/>
  <c r="BF280" i="13"/>
  <c r="T280" i="13"/>
  <c r="R280" i="13"/>
  <c r="P280" i="13"/>
  <c r="BI278" i="13"/>
  <c r="BH278" i="13"/>
  <c r="BG278" i="13"/>
  <c r="BF278" i="13"/>
  <c r="T278" i="13"/>
  <c r="R278" i="13"/>
  <c r="P278" i="13"/>
  <c r="BI272" i="13"/>
  <c r="BH272" i="13"/>
  <c r="BG272" i="13"/>
  <c r="BF272" i="13"/>
  <c r="T272" i="13"/>
  <c r="R272" i="13"/>
  <c r="P272" i="13"/>
  <c r="BI269" i="13"/>
  <c r="BH269" i="13"/>
  <c r="BG269" i="13"/>
  <c r="BF269" i="13"/>
  <c r="T269" i="13"/>
  <c r="R269" i="13"/>
  <c r="P269" i="13"/>
  <c r="BI267" i="13"/>
  <c r="BH267" i="13"/>
  <c r="BG267" i="13"/>
  <c r="BF267" i="13"/>
  <c r="T267" i="13"/>
  <c r="R267" i="13"/>
  <c r="P267" i="13"/>
  <c r="BI261" i="13"/>
  <c r="BH261" i="13"/>
  <c r="BG261" i="13"/>
  <c r="BF261" i="13"/>
  <c r="T261" i="13"/>
  <c r="R261" i="13"/>
  <c r="P261" i="13"/>
  <c r="BI259" i="13"/>
  <c r="BH259" i="13"/>
  <c r="BG259" i="13"/>
  <c r="BF259" i="13"/>
  <c r="T259" i="13"/>
  <c r="R259" i="13"/>
  <c r="P259" i="13"/>
  <c r="BI254" i="13"/>
  <c r="BH254" i="13"/>
  <c r="BG254" i="13"/>
  <c r="BF254" i="13"/>
  <c r="T254" i="13"/>
  <c r="R254" i="13"/>
  <c r="P254" i="13"/>
  <c r="BI252" i="13"/>
  <c r="BH252" i="13"/>
  <c r="BG252" i="13"/>
  <c r="BF252" i="13"/>
  <c r="T252" i="13"/>
  <c r="R252" i="13"/>
  <c r="P252" i="13"/>
  <c r="BI249" i="13"/>
  <c r="BH249" i="13"/>
  <c r="BG249" i="13"/>
  <c r="BF249" i="13"/>
  <c r="T249" i="13"/>
  <c r="R249" i="13"/>
  <c r="P249" i="13"/>
  <c r="BI246" i="13"/>
  <c r="BH246" i="13"/>
  <c r="BG246" i="13"/>
  <c r="BF246" i="13"/>
  <c r="T246" i="13"/>
  <c r="R246" i="13"/>
  <c r="P246" i="13"/>
  <c r="BI244" i="13"/>
  <c r="BH244" i="13"/>
  <c r="BG244" i="13"/>
  <c r="BF244" i="13"/>
  <c r="T244" i="13"/>
  <c r="R244" i="13"/>
  <c r="P244" i="13"/>
  <c r="BI242" i="13"/>
  <c r="BH242" i="13"/>
  <c r="BG242" i="13"/>
  <c r="BF242" i="13"/>
  <c r="T242" i="13"/>
  <c r="R242" i="13"/>
  <c r="P242" i="13"/>
  <c r="BI241" i="13"/>
  <c r="BH241" i="13"/>
  <c r="BG241" i="13"/>
  <c r="BF241" i="13"/>
  <c r="T241" i="13"/>
  <c r="R241" i="13"/>
  <c r="P241" i="13"/>
  <c r="BI236" i="13"/>
  <c r="BH236" i="13"/>
  <c r="BG236" i="13"/>
  <c r="BF236" i="13"/>
  <c r="T236" i="13"/>
  <c r="R236" i="13"/>
  <c r="P236" i="13"/>
  <c r="BI231" i="13"/>
  <c r="BH231" i="13"/>
  <c r="BG231" i="13"/>
  <c r="BF231" i="13"/>
  <c r="T231" i="13"/>
  <c r="R231" i="13"/>
  <c r="P231" i="13"/>
  <c r="BI228" i="13"/>
  <c r="BH228" i="13"/>
  <c r="BG228" i="13"/>
  <c r="BF228" i="13"/>
  <c r="T228" i="13"/>
  <c r="R228" i="13"/>
  <c r="P228" i="13"/>
  <c r="BI223" i="13"/>
  <c r="BH223" i="13"/>
  <c r="BG223" i="13"/>
  <c r="BF223" i="13"/>
  <c r="T223" i="13"/>
  <c r="R223" i="13"/>
  <c r="P223" i="13"/>
  <c r="BI221" i="13"/>
  <c r="BH221" i="13"/>
  <c r="BG221" i="13"/>
  <c r="BF221" i="13"/>
  <c r="T221" i="13"/>
  <c r="R221" i="13"/>
  <c r="P221" i="13"/>
  <c r="BI219" i="13"/>
  <c r="BH219" i="13"/>
  <c r="BG219" i="13"/>
  <c r="BF219" i="13"/>
  <c r="T219" i="13"/>
  <c r="R219" i="13"/>
  <c r="P219" i="13"/>
  <c r="BI216" i="13"/>
  <c r="BH216" i="13"/>
  <c r="BG216" i="13"/>
  <c r="BF216" i="13"/>
  <c r="T216" i="13"/>
  <c r="R216" i="13"/>
  <c r="P216" i="13"/>
  <c r="BI213" i="13"/>
  <c r="BH213" i="13"/>
  <c r="BG213" i="13"/>
  <c r="BF213" i="13"/>
  <c r="T213" i="13"/>
  <c r="R213" i="13"/>
  <c r="P213" i="13"/>
  <c r="BI210" i="13"/>
  <c r="BH210" i="13"/>
  <c r="BG210" i="13"/>
  <c r="BF210" i="13"/>
  <c r="T210" i="13"/>
  <c r="R210" i="13"/>
  <c r="P210" i="13"/>
  <c r="BI209" i="13"/>
  <c r="BH209" i="13"/>
  <c r="BG209" i="13"/>
  <c r="BF209" i="13"/>
  <c r="T209" i="13"/>
  <c r="R209" i="13"/>
  <c r="P209" i="13"/>
  <c r="BI208" i="13"/>
  <c r="BH208" i="13"/>
  <c r="BG208" i="13"/>
  <c r="BF208" i="13"/>
  <c r="T208" i="13"/>
  <c r="R208" i="13"/>
  <c r="P208" i="13"/>
  <c r="BI207" i="13"/>
  <c r="BH207" i="13"/>
  <c r="BG207" i="13"/>
  <c r="BF207" i="13"/>
  <c r="T207" i="13"/>
  <c r="R207" i="13"/>
  <c r="P207" i="13"/>
  <c r="BI206" i="13"/>
  <c r="BH206" i="13"/>
  <c r="BG206" i="13"/>
  <c r="BF206" i="13"/>
  <c r="T206" i="13"/>
  <c r="R206" i="13"/>
  <c r="P206" i="13"/>
  <c r="BI205" i="13"/>
  <c r="BH205" i="13"/>
  <c r="BG205" i="13"/>
  <c r="BF205" i="13"/>
  <c r="T205" i="13"/>
  <c r="R205" i="13"/>
  <c r="P205" i="13"/>
  <c r="BI204" i="13"/>
  <c r="BH204" i="13"/>
  <c r="BG204" i="13"/>
  <c r="BF204" i="13"/>
  <c r="T204" i="13"/>
  <c r="R204" i="13"/>
  <c r="P204" i="13"/>
  <c r="BI203" i="13"/>
  <c r="BH203" i="13"/>
  <c r="BG203" i="13"/>
  <c r="BF203" i="13"/>
  <c r="T203" i="13"/>
  <c r="R203" i="13"/>
  <c r="P203" i="13"/>
  <c r="BI202" i="13"/>
  <c r="BH202" i="13"/>
  <c r="BG202" i="13"/>
  <c r="BF202" i="13"/>
  <c r="T202" i="13"/>
  <c r="R202" i="13"/>
  <c r="P202" i="13"/>
  <c r="BI201" i="13"/>
  <c r="BH201" i="13"/>
  <c r="BG201" i="13"/>
  <c r="BF201" i="13"/>
  <c r="T201" i="13"/>
  <c r="R201" i="13"/>
  <c r="P201" i="13"/>
  <c r="BI200" i="13"/>
  <c r="BH200" i="13"/>
  <c r="BG200" i="13"/>
  <c r="BF200" i="13"/>
  <c r="T200" i="13"/>
  <c r="R200" i="13"/>
  <c r="P200" i="13"/>
  <c r="BI199" i="13"/>
  <c r="BH199" i="13"/>
  <c r="BG199" i="13"/>
  <c r="BF199" i="13"/>
  <c r="T199" i="13"/>
  <c r="R199" i="13"/>
  <c r="P199" i="13"/>
  <c r="BI198" i="13"/>
  <c r="BH198" i="13"/>
  <c r="BG198" i="13"/>
  <c r="BF198" i="13"/>
  <c r="T198" i="13"/>
  <c r="R198" i="13"/>
  <c r="P198" i="13"/>
  <c r="BI197" i="13"/>
  <c r="BH197" i="13"/>
  <c r="BG197" i="13"/>
  <c r="BF197" i="13"/>
  <c r="T197" i="13"/>
  <c r="R197" i="13"/>
  <c r="P197" i="13"/>
  <c r="BI196" i="13"/>
  <c r="BH196" i="13"/>
  <c r="BG196" i="13"/>
  <c r="BF196" i="13"/>
  <c r="T196" i="13"/>
  <c r="R196" i="13"/>
  <c r="P196" i="13"/>
  <c r="BI195" i="13"/>
  <c r="BH195" i="13"/>
  <c r="BG195" i="13"/>
  <c r="BF195" i="13"/>
  <c r="T195" i="13"/>
  <c r="R195" i="13"/>
  <c r="P195" i="13"/>
  <c r="BI194" i="13"/>
  <c r="BH194" i="13"/>
  <c r="BG194" i="13"/>
  <c r="BF194" i="13"/>
  <c r="T194" i="13"/>
  <c r="R194" i="13"/>
  <c r="P194" i="13"/>
  <c r="BI193" i="13"/>
  <c r="BH193" i="13"/>
  <c r="BG193" i="13"/>
  <c r="BF193" i="13"/>
  <c r="T193" i="13"/>
  <c r="R193" i="13"/>
  <c r="P193" i="13"/>
  <c r="BI192" i="13"/>
  <c r="BH192" i="13"/>
  <c r="BG192" i="13"/>
  <c r="BF192" i="13"/>
  <c r="T192" i="13"/>
  <c r="R192" i="13"/>
  <c r="P192" i="13"/>
  <c r="BI191" i="13"/>
  <c r="BH191" i="13"/>
  <c r="BG191" i="13"/>
  <c r="BF191" i="13"/>
  <c r="T191" i="13"/>
  <c r="R191" i="13"/>
  <c r="P191" i="13"/>
  <c r="BI188" i="13"/>
  <c r="BH188" i="13"/>
  <c r="BG188" i="13"/>
  <c r="BF188" i="13"/>
  <c r="T188" i="13"/>
  <c r="R188" i="13"/>
  <c r="P188" i="13"/>
  <c r="BI187" i="13"/>
  <c r="BH187" i="13"/>
  <c r="BG187" i="13"/>
  <c r="BF187" i="13"/>
  <c r="T187" i="13"/>
  <c r="R187" i="13"/>
  <c r="P187" i="13"/>
  <c r="BI186" i="13"/>
  <c r="BH186" i="13"/>
  <c r="BG186" i="13"/>
  <c r="BF186" i="13"/>
  <c r="T186" i="13"/>
  <c r="R186" i="13"/>
  <c r="P186" i="13"/>
  <c r="BI185" i="13"/>
  <c r="BH185" i="13"/>
  <c r="BG185" i="13"/>
  <c r="BF185" i="13"/>
  <c r="T185" i="13"/>
  <c r="R185" i="13"/>
  <c r="P185" i="13"/>
  <c r="BI184" i="13"/>
  <c r="BH184" i="13"/>
  <c r="BG184" i="13"/>
  <c r="BF184" i="13"/>
  <c r="T184" i="13"/>
  <c r="R184" i="13"/>
  <c r="P184" i="13"/>
  <c r="BI183" i="13"/>
  <c r="BH183" i="13"/>
  <c r="BG183" i="13"/>
  <c r="BF183" i="13"/>
  <c r="T183" i="13"/>
  <c r="R183" i="13"/>
  <c r="P183" i="13"/>
  <c r="BI182" i="13"/>
  <c r="BH182" i="13"/>
  <c r="BG182" i="13"/>
  <c r="BF182" i="13"/>
  <c r="T182" i="13"/>
  <c r="R182" i="13"/>
  <c r="P182" i="13"/>
  <c r="BI181" i="13"/>
  <c r="BH181" i="13"/>
  <c r="BG181" i="13"/>
  <c r="BF181" i="13"/>
  <c r="T181" i="13"/>
  <c r="R181" i="13"/>
  <c r="P181" i="13"/>
  <c r="BI180" i="13"/>
  <c r="BH180" i="13"/>
  <c r="BG180" i="13"/>
  <c r="BF180" i="13"/>
  <c r="T180" i="13"/>
  <c r="R180" i="13"/>
  <c r="P180" i="13"/>
  <c r="BI179" i="13"/>
  <c r="BH179" i="13"/>
  <c r="BG179" i="13"/>
  <c r="BF179" i="13"/>
  <c r="T179" i="13"/>
  <c r="R179" i="13"/>
  <c r="P179" i="13"/>
  <c r="BI178" i="13"/>
  <c r="BH178" i="13"/>
  <c r="BG178" i="13"/>
  <c r="BF178" i="13"/>
  <c r="T178" i="13"/>
  <c r="R178" i="13"/>
  <c r="P178" i="13"/>
  <c r="BI177" i="13"/>
  <c r="BH177" i="13"/>
  <c r="BG177" i="13"/>
  <c r="BF177" i="13"/>
  <c r="T177" i="13"/>
  <c r="R177" i="13"/>
  <c r="P177" i="13"/>
  <c r="BI176" i="13"/>
  <c r="BH176" i="13"/>
  <c r="BG176" i="13"/>
  <c r="BF176" i="13"/>
  <c r="T176" i="13"/>
  <c r="R176" i="13"/>
  <c r="P176" i="13"/>
  <c r="BI175" i="13"/>
  <c r="BH175" i="13"/>
  <c r="BG175" i="13"/>
  <c r="BF175" i="13"/>
  <c r="T175" i="13"/>
  <c r="R175" i="13"/>
  <c r="P175" i="13"/>
  <c r="BI174" i="13"/>
  <c r="BH174" i="13"/>
  <c r="BG174" i="13"/>
  <c r="BF174" i="13"/>
  <c r="T174" i="13"/>
  <c r="R174" i="13"/>
  <c r="P174" i="13"/>
  <c r="BI173" i="13"/>
  <c r="BH173" i="13"/>
  <c r="BG173" i="13"/>
  <c r="BF173" i="13"/>
  <c r="T173" i="13"/>
  <c r="R173" i="13"/>
  <c r="P173" i="13"/>
  <c r="BI172" i="13"/>
  <c r="BH172" i="13"/>
  <c r="BG172" i="13"/>
  <c r="BF172" i="13"/>
  <c r="T172" i="13"/>
  <c r="R172" i="13"/>
  <c r="P172" i="13"/>
  <c r="BI171" i="13"/>
  <c r="BH171" i="13"/>
  <c r="BG171" i="13"/>
  <c r="BF171" i="13"/>
  <c r="T171" i="13"/>
  <c r="R171" i="13"/>
  <c r="P171" i="13"/>
  <c r="BI170" i="13"/>
  <c r="BH170" i="13"/>
  <c r="BG170" i="13"/>
  <c r="BF170" i="13"/>
  <c r="T170" i="13"/>
  <c r="R170" i="13"/>
  <c r="P170" i="13"/>
  <c r="BI169" i="13"/>
  <c r="BH169" i="13"/>
  <c r="BG169" i="13"/>
  <c r="BF169" i="13"/>
  <c r="T169" i="13"/>
  <c r="R169" i="13"/>
  <c r="P169" i="13"/>
  <c r="BI168" i="13"/>
  <c r="BH168" i="13"/>
  <c r="BG168" i="13"/>
  <c r="BF168" i="13"/>
  <c r="T168" i="13"/>
  <c r="R168" i="13"/>
  <c r="P168" i="13"/>
  <c r="BI167" i="13"/>
  <c r="BH167" i="13"/>
  <c r="BG167" i="13"/>
  <c r="BF167" i="13"/>
  <c r="T167" i="13"/>
  <c r="R167" i="13"/>
  <c r="P167" i="13"/>
  <c r="BI166" i="13"/>
  <c r="BH166" i="13"/>
  <c r="BG166" i="13"/>
  <c r="BF166" i="13"/>
  <c r="T166" i="13"/>
  <c r="R166" i="13"/>
  <c r="P166" i="13"/>
  <c r="BI165" i="13"/>
  <c r="BH165" i="13"/>
  <c r="BG165" i="13"/>
  <c r="BF165" i="13"/>
  <c r="T165" i="13"/>
  <c r="R165" i="13"/>
  <c r="P165" i="13"/>
  <c r="BI164" i="13"/>
  <c r="BH164" i="13"/>
  <c r="BG164" i="13"/>
  <c r="BF164" i="13"/>
  <c r="T164" i="13"/>
  <c r="R164" i="13"/>
  <c r="P164" i="13"/>
  <c r="BI163" i="13"/>
  <c r="BH163" i="13"/>
  <c r="BG163" i="13"/>
  <c r="BF163" i="13"/>
  <c r="T163" i="13"/>
  <c r="R163" i="13"/>
  <c r="P163" i="13"/>
  <c r="BI162" i="13"/>
  <c r="BH162" i="13"/>
  <c r="BG162" i="13"/>
  <c r="BF162" i="13"/>
  <c r="T162" i="13"/>
  <c r="R162" i="13"/>
  <c r="P162" i="13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9" i="13"/>
  <c r="BH159" i="13"/>
  <c r="BG159" i="13"/>
  <c r="BF159" i="13"/>
  <c r="T159" i="13"/>
  <c r="R159" i="13"/>
  <c r="P159" i="13"/>
  <c r="BI156" i="13"/>
  <c r="BH156" i="13"/>
  <c r="BG156" i="13"/>
  <c r="BF156" i="13"/>
  <c r="T156" i="13"/>
  <c r="R156" i="13"/>
  <c r="P156" i="13"/>
  <c r="BI151" i="13"/>
  <c r="BH151" i="13"/>
  <c r="BG151" i="13"/>
  <c r="BF151" i="13"/>
  <c r="T151" i="13"/>
  <c r="R151" i="13"/>
  <c r="P151" i="13"/>
  <c r="BI146" i="13"/>
  <c r="BH146" i="13"/>
  <c r="BG146" i="13"/>
  <c r="BF146" i="13"/>
  <c r="T146" i="13"/>
  <c r="R146" i="13"/>
  <c r="P146" i="13"/>
  <c r="BI141" i="13"/>
  <c r="BH141" i="13"/>
  <c r="BG141" i="13"/>
  <c r="BF141" i="13"/>
  <c r="T141" i="13"/>
  <c r="R141" i="13"/>
  <c r="P141" i="13"/>
  <c r="BI135" i="13"/>
  <c r="BH135" i="13"/>
  <c r="BG135" i="13"/>
  <c r="BF135" i="13"/>
  <c r="T135" i="13"/>
  <c r="R135" i="13"/>
  <c r="P135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29" i="13"/>
  <c r="BH129" i="13"/>
  <c r="BG129" i="13"/>
  <c r="BF129" i="13"/>
  <c r="T129" i="13"/>
  <c r="R129" i="13"/>
  <c r="P129" i="13"/>
  <c r="BI126" i="13"/>
  <c r="BH126" i="13"/>
  <c r="BG126" i="13"/>
  <c r="BF126" i="13"/>
  <c r="T126" i="13"/>
  <c r="R126" i="13"/>
  <c r="P126" i="13"/>
  <c r="BI124" i="13"/>
  <c r="BH124" i="13"/>
  <c r="BG124" i="13"/>
  <c r="BF124" i="13"/>
  <c r="T124" i="13"/>
  <c r="R124" i="13"/>
  <c r="P124" i="13"/>
  <c r="BI122" i="13"/>
  <c r="BH122" i="13"/>
  <c r="BG122" i="13"/>
  <c r="BF122" i="13"/>
  <c r="T122" i="13"/>
  <c r="R122" i="13"/>
  <c r="P122" i="13"/>
  <c r="BI120" i="13"/>
  <c r="BH120" i="13"/>
  <c r="BG120" i="13"/>
  <c r="BF120" i="13"/>
  <c r="T120" i="13"/>
  <c r="R120" i="13"/>
  <c r="P120" i="13"/>
  <c r="BI118" i="13"/>
  <c r="BH118" i="13"/>
  <c r="BG118" i="13"/>
  <c r="BF118" i="13"/>
  <c r="T118" i="13"/>
  <c r="R118" i="13"/>
  <c r="P118" i="13"/>
  <c r="BI113" i="13"/>
  <c r="BH113" i="13"/>
  <c r="BG113" i="13"/>
  <c r="BF113" i="13"/>
  <c r="T113" i="13"/>
  <c r="R113" i="13"/>
  <c r="P113" i="13"/>
  <c r="BI110" i="13"/>
  <c r="BH110" i="13"/>
  <c r="BG110" i="13"/>
  <c r="BF110" i="13"/>
  <c r="T110" i="13"/>
  <c r="R110" i="13"/>
  <c r="P110" i="13"/>
  <c r="BI106" i="13"/>
  <c r="BH106" i="13"/>
  <c r="BG106" i="13"/>
  <c r="BF106" i="13"/>
  <c r="T106" i="13"/>
  <c r="R106" i="13"/>
  <c r="P106" i="13"/>
  <c r="BI103" i="13"/>
  <c r="BH103" i="13"/>
  <c r="BG103" i="13"/>
  <c r="BF103" i="13"/>
  <c r="T103" i="13"/>
  <c r="R103" i="13"/>
  <c r="P103" i="13"/>
  <c r="BI100" i="13"/>
  <c r="BH100" i="13"/>
  <c r="BG100" i="13"/>
  <c r="BF100" i="13"/>
  <c r="T100" i="13"/>
  <c r="R100" i="13"/>
  <c r="P100" i="13"/>
  <c r="BI97" i="13"/>
  <c r="BH97" i="13"/>
  <c r="BG97" i="13"/>
  <c r="BF97" i="13"/>
  <c r="T97" i="13"/>
  <c r="R97" i="13"/>
  <c r="P97" i="13"/>
  <c r="J91" i="13"/>
  <c r="J90" i="13"/>
  <c r="F90" i="13"/>
  <c r="F88" i="13"/>
  <c r="E86" i="13"/>
  <c r="J59" i="13"/>
  <c r="J58" i="13"/>
  <c r="F58" i="13"/>
  <c r="F56" i="13"/>
  <c r="E54" i="13"/>
  <c r="J20" i="13"/>
  <c r="E20" i="13"/>
  <c r="F91" i="13" s="1"/>
  <c r="J19" i="13"/>
  <c r="J14" i="13"/>
  <c r="J56" i="13" s="1"/>
  <c r="E7" i="13"/>
  <c r="E82" i="13"/>
  <c r="J39" i="12"/>
  <c r="J38" i="12"/>
  <c r="AY66" i="1" s="1"/>
  <c r="J37" i="12"/>
  <c r="AX66" i="1"/>
  <c r="BI155" i="12"/>
  <c r="BH155" i="12"/>
  <c r="BG155" i="12"/>
  <c r="BF155" i="12"/>
  <c r="T155" i="12"/>
  <c r="T154" i="12"/>
  <c r="R155" i="12"/>
  <c r="R154" i="12" s="1"/>
  <c r="P155" i="12"/>
  <c r="P154" i="12" s="1"/>
  <c r="BI152" i="12"/>
  <c r="BH152" i="12"/>
  <c r="BG152" i="12"/>
  <c r="BF152" i="12"/>
  <c r="T152" i="12"/>
  <c r="R152" i="12"/>
  <c r="P152" i="12"/>
  <c r="BI150" i="12"/>
  <c r="BH150" i="12"/>
  <c r="BG150" i="12"/>
  <c r="BF150" i="12"/>
  <c r="T150" i="12"/>
  <c r="R150" i="12"/>
  <c r="P150" i="12"/>
  <c r="BI148" i="12"/>
  <c r="BH148" i="12"/>
  <c r="BG148" i="12"/>
  <c r="BF148" i="12"/>
  <c r="T148" i="12"/>
  <c r="R148" i="12"/>
  <c r="P148" i="12"/>
  <c r="BI144" i="12"/>
  <c r="BH144" i="12"/>
  <c r="BG144" i="12"/>
  <c r="BF144" i="12"/>
  <c r="T144" i="12"/>
  <c r="R144" i="12"/>
  <c r="P144" i="12"/>
  <c r="BI141" i="12"/>
  <c r="BH141" i="12"/>
  <c r="BG141" i="12"/>
  <c r="BF141" i="12"/>
  <c r="T141" i="12"/>
  <c r="R141" i="12"/>
  <c r="P141" i="12"/>
  <c r="BI137" i="12"/>
  <c r="BH137" i="12"/>
  <c r="BG137" i="12"/>
  <c r="BF137" i="12"/>
  <c r="T137" i="12"/>
  <c r="T136" i="12" s="1"/>
  <c r="R137" i="12"/>
  <c r="R136" i="12" s="1"/>
  <c r="P137" i="12"/>
  <c r="P136" i="12" s="1"/>
  <c r="BI133" i="12"/>
  <c r="BH133" i="12"/>
  <c r="BG133" i="12"/>
  <c r="BF133" i="12"/>
  <c r="T133" i="12"/>
  <c r="T132" i="12"/>
  <c r="R133" i="12"/>
  <c r="R132" i="12" s="1"/>
  <c r="P133" i="12"/>
  <c r="P132" i="12"/>
  <c r="BI128" i="12"/>
  <c r="BH128" i="12"/>
  <c r="BG128" i="12"/>
  <c r="BF128" i="12"/>
  <c r="T128" i="12"/>
  <c r="R128" i="12"/>
  <c r="P128" i="12"/>
  <c r="BI125" i="12"/>
  <c r="BH125" i="12"/>
  <c r="BG125" i="12"/>
  <c r="BF125" i="12"/>
  <c r="T125" i="12"/>
  <c r="R125" i="12"/>
  <c r="P125" i="12"/>
  <c r="BI123" i="12"/>
  <c r="BH123" i="12"/>
  <c r="BG123" i="12"/>
  <c r="BF123" i="12"/>
  <c r="T123" i="12"/>
  <c r="R123" i="12"/>
  <c r="P123" i="12"/>
  <c r="BI120" i="12"/>
  <c r="BH120" i="12"/>
  <c r="BG120" i="12"/>
  <c r="BF120" i="12"/>
  <c r="T120" i="12"/>
  <c r="R120" i="12"/>
  <c r="P120" i="12"/>
  <c r="BI117" i="12"/>
  <c r="BH117" i="12"/>
  <c r="BG117" i="12"/>
  <c r="BF117" i="12"/>
  <c r="T117" i="12"/>
  <c r="R117" i="12"/>
  <c r="P117" i="12"/>
  <c r="BI115" i="12"/>
  <c r="BH115" i="12"/>
  <c r="BG115" i="12"/>
  <c r="BF115" i="12"/>
  <c r="T115" i="12"/>
  <c r="R115" i="12"/>
  <c r="P115" i="12"/>
  <c r="BI114" i="12"/>
  <c r="BH114" i="12"/>
  <c r="BG114" i="12"/>
  <c r="BF114" i="12"/>
  <c r="T114" i="12"/>
  <c r="R114" i="12"/>
  <c r="P114" i="12"/>
  <c r="BI113" i="12"/>
  <c r="BH113" i="12"/>
  <c r="BG113" i="12"/>
  <c r="BF113" i="12"/>
  <c r="T113" i="12"/>
  <c r="R113" i="12"/>
  <c r="P113" i="12"/>
  <c r="BI112" i="12"/>
  <c r="BH112" i="12"/>
  <c r="BG112" i="12"/>
  <c r="BF112" i="12"/>
  <c r="T112" i="12"/>
  <c r="R112" i="12"/>
  <c r="P112" i="12"/>
  <c r="BI109" i="12"/>
  <c r="BH109" i="12"/>
  <c r="BG109" i="12"/>
  <c r="BF109" i="12"/>
  <c r="T109" i="12"/>
  <c r="R109" i="12"/>
  <c r="P109" i="12"/>
  <c r="BI107" i="12"/>
  <c r="BH107" i="12"/>
  <c r="BG107" i="12"/>
  <c r="BF107" i="12"/>
  <c r="T107" i="12"/>
  <c r="R107" i="12"/>
  <c r="P107" i="12"/>
  <c r="BI100" i="12"/>
  <c r="BH100" i="12"/>
  <c r="BG100" i="12"/>
  <c r="BF100" i="12"/>
  <c r="T100" i="12"/>
  <c r="R100" i="12"/>
  <c r="P100" i="12"/>
  <c r="BI97" i="12"/>
  <c r="BH97" i="12"/>
  <c r="BG97" i="12"/>
  <c r="BF97" i="12"/>
  <c r="T97" i="12"/>
  <c r="R97" i="12"/>
  <c r="P97" i="12"/>
  <c r="J91" i="12"/>
  <c r="J90" i="12"/>
  <c r="F90" i="12"/>
  <c r="F88" i="12"/>
  <c r="E86" i="12"/>
  <c r="J59" i="12"/>
  <c r="J58" i="12"/>
  <c r="F58" i="12"/>
  <c r="F56" i="12"/>
  <c r="E54" i="12"/>
  <c r="J20" i="12"/>
  <c r="E20" i="12"/>
  <c r="F59" i="12" s="1"/>
  <c r="J19" i="12"/>
  <c r="J14" i="12"/>
  <c r="J88" i="12" s="1"/>
  <c r="E7" i="12"/>
  <c r="E50" i="12" s="1"/>
  <c r="J39" i="11"/>
  <c r="J38" i="11"/>
  <c r="AY65" i="1"/>
  <c r="J37" i="11"/>
  <c r="AX65" i="1"/>
  <c r="BI126" i="11"/>
  <c r="BH126" i="11"/>
  <c r="BG126" i="11"/>
  <c r="BF126" i="11"/>
  <c r="T126" i="11"/>
  <c r="T125" i="11"/>
  <c r="R126" i="11"/>
  <c r="R125" i="11"/>
  <c r="P126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R121" i="11"/>
  <c r="P121" i="11"/>
  <c r="BI119" i="11"/>
  <c r="BH119" i="11"/>
  <c r="BG119" i="11"/>
  <c r="BF119" i="11"/>
  <c r="T119" i="11"/>
  <c r="R119" i="11"/>
  <c r="P119" i="11"/>
  <c r="BI115" i="11"/>
  <c r="BH115" i="11"/>
  <c r="BG115" i="11"/>
  <c r="BF115" i="11"/>
  <c r="T115" i="11"/>
  <c r="R115" i="11"/>
  <c r="P115" i="11"/>
  <c r="BI112" i="11"/>
  <c r="BH112" i="11"/>
  <c r="BG112" i="11"/>
  <c r="BF112" i="11"/>
  <c r="T112" i="11"/>
  <c r="R112" i="11"/>
  <c r="P112" i="11"/>
  <c r="BI108" i="11"/>
  <c r="BH108" i="11"/>
  <c r="BG108" i="11"/>
  <c r="BF108" i="11"/>
  <c r="T108" i="11"/>
  <c r="T107" i="11" s="1"/>
  <c r="R108" i="11"/>
  <c r="R107" i="11" s="1"/>
  <c r="P108" i="11"/>
  <c r="P107" i="11" s="1"/>
  <c r="BI104" i="11"/>
  <c r="BH104" i="11"/>
  <c r="BG104" i="11"/>
  <c r="BF104" i="11"/>
  <c r="T104" i="11"/>
  <c r="T103" i="11" s="1"/>
  <c r="R104" i="11"/>
  <c r="R103" i="11" s="1"/>
  <c r="P104" i="11"/>
  <c r="P103" i="11" s="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8" i="11"/>
  <c r="BH98" i="11"/>
  <c r="BG98" i="11"/>
  <c r="BF98" i="11"/>
  <c r="T98" i="11"/>
  <c r="R98" i="11"/>
  <c r="P98" i="11"/>
  <c r="BI97" i="11"/>
  <c r="BH97" i="11"/>
  <c r="BG97" i="11"/>
  <c r="BF97" i="11"/>
  <c r="T97" i="11"/>
  <c r="R97" i="11"/>
  <c r="P97" i="11"/>
  <c r="BI96" i="11"/>
  <c r="BH96" i="11"/>
  <c r="BG96" i="11"/>
  <c r="BF96" i="11"/>
  <c r="T96" i="11"/>
  <c r="R96" i="11"/>
  <c r="P96" i="11"/>
  <c r="J90" i="11"/>
  <c r="J89" i="11"/>
  <c r="F89" i="11"/>
  <c r="F87" i="11"/>
  <c r="E85" i="11"/>
  <c r="J59" i="11"/>
  <c r="J58" i="11"/>
  <c r="F58" i="11"/>
  <c r="F56" i="11"/>
  <c r="E54" i="11"/>
  <c r="J20" i="11"/>
  <c r="E20" i="11"/>
  <c r="F59" i="11" s="1"/>
  <c r="J19" i="11"/>
  <c r="J14" i="11"/>
  <c r="J56" i="11" s="1"/>
  <c r="E7" i="11"/>
  <c r="E50" i="11" s="1"/>
  <c r="J39" i="10"/>
  <c r="J38" i="10"/>
  <c r="AY64" i="1"/>
  <c r="J37" i="10"/>
  <c r="AX64" i="1"/>
  <c r="BI126" i="10"/>
  <c r="BH126" i="10"/>
  <c r="BG126" i="10"/>
  <c r="BF126" i="10"/>
  <c r="T126" i="10"/>
  <c r="T125" i="10"/>
  <c r="R126" i="10"/>
  <c r="R125" i="10"/>
  <c r="P126" i="10"/>
  <c r="P125" i="10"/>
  <c r="BI123" i="10"/>
  <c r="BH123" i="10"/>
  <c r="BG123" i="10"/>
  <c r="BF123" i="10"/>
  <c r="T123" i="10"/>
  <c r="R123" i="10"/>
  <c r="P123" i="10"/>
  <c r="BI121" i="10"/>
  <c r="BH121" i="10"/>
  <c r="BG121" i="10"/>
  <c r="BF121" i="10"/>
  <c r="T121" i="10"/>
  <c r="R121" i="10"/>
  <c r="P121" i="10"/>
  <c r="BI119" i="10"/>
  <c r="BH119" i="10"/>
  <c r="BG119" i="10"/>
  <c r="BF119" i="10"/>
  <c r="T119" i="10"/>
  <c r="R119" i="10"/>
  <c r="P119" i="10"/>
  <c r="BI115" i="10"/>
  <c r="BH115" i="10"/>
  <c r="BG115" i="10"/>
  <c r="BF115" i="10"/>
  <c r="T115" i="10"/>
  <c r="R115" i="10"/>
  <c r="P115" i="10"/>
  <c r="BI112" i="10"/>
  <c r="BH112" i="10"/>
  <c r="BG112" i="10"/>
  <c r="BF112" i="10"/>
  <c r="T112" i="10"/>
  <c r="R112" i="10"/>
  <c r="P112" i="10"/>
  <c r="BI108" i="10"/>
  <c r="BH108" i="10"/>
  <c r="BG108" i="10"/>
  <c r="BF108" i="10"/>
  <c r="T108" i="10"/>
  <c r="T107" i="10" s="1"/>
  <c r="R108" i="10"/>
  <c r="R107" i="10" s="1"/>
  <c r="P108" i="10"/>
  <c r="P107" i="10" s="1"/>
  <c r="BI104" i="10"/>
  <c r="BH104" i="10"/>
  <c r="BG104" i="10"/>
  <c r="BF104" i="10"/>
  <c r="T104" i="10"/>
  <c r="T103" i="10" s="1"/>
  <c r="R104" i="10"/>
  <c r="R103" i="10"/>
  <c r="P104" i="10"/>
  <c r="P103" i="10" s="1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J90" i="10"/>
  <c r="J89" i="10"/>
  <c r="F89" i="10"/>
  <c r="F87" i="10"/>
  <c r="E85" i="10"/>
  <c r="J59" i="10"/>
  <c r="J58" i="10"/>
  <c r="F58" i="10"/>
  <c r="F56" i="10"/>
  <c r="E54" i="10"/>
  <c r="J20" i="10"/>
  <c r="E20" i="10"/>
  <c r="F90" i="10"/>
  <c r="J19" i="10"/>
  <c r="J14" i="10"/>
  <c r="J56" i="10" s="1"/>
  <c r="E7" i="10"/>
  <c r="E50" i="10" s="1"/>
  <c r="J39" i="9"/>
  <c r="J38" i="9"/>
  <c r="AY63" i="1" s="1"/>
  <c r="J37" i="9"/>
  <c r="AX63" i="1" s="1"/>
  <c r="BI170" i="9"/>
  <c r="BH170" i="9"/>
  <c r="BG170" i="9"/>
  <c r="BF170" i="9"/>
  <c r="T170" i="9"/>
  <c r="T169" i="9"/>
  <c r="R170" i="9"/>
  <c r="R169" i="9"/>
  <c r="P170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59" i="9"/>
  <c r="BH159" i="9"/>
  <c r="BG159" i="9"/>
  <c r="BF159" i="9"/>
  <c r="T159" i="9"/>
  <c r="R159" i="9"/>
  <c r="P159" i="9"/>
  <c r="BI156" i="9"/>
  <c r="BH156" i="9"/>
  <c r="BG156" i="9"/>
  <c r="BF156" i="9"/>
  <c r="T156" i="9"/>
  <c r="R156" i="9"/>
  <c r="P156" i="9"/>
  <c r="BI152" i="9"/>
  <c r="BH152" i="9"/>
  <c r="BG152" i="9"/>
  <c r="BF152" i="9"/>
  <c r="T152" i="9"/>
  <c r="T151" i="9" s="1"/>
  <c r="R152" i="9"/>
  <c r="R151" i="9"/>
  <c r="P152" i="9"/>
  <c r="P151" i="9" s="1"/>
  <c r="BI148" i="9"/>
  <c r="BH148" i="9"/>
  <c r="BG148" i="9"/>
  <c r="BF148" i="9"/>
  <c r="T148" i="9"/>
  <c r="T147" i="9" s="1"/>
  <c r="R148" i="9"/>
  <c r="R147" i="9" s="1"/>
  <c r="P148" i="9"/>
  <c r="P147" i="9" s="1"/>
  <c r="BI144" i="9"/>
  <c r="BH144" i="9"/>
  <c r="BG144" i="9"/>
  <c r="BF144" i="9"/>
  <c r="T144" i="9"/>
  <c r="R144" i="9"/>
  <c r="P144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2" i="9"/>
  <c r="BH132" i="9"/>
  <c r="BG132" i="9"/>
  <c r="BF132" i="9"/>
  <c r="T132" i="9"/>
  <c r="R132" i="9"/>
  <c r="P132" i="9"/>
  <c r="BI128" i="9"/>
  <c r="BH128" i="9"/>
  <c r="BG128" i="9"/>
  <c r="BF128" i="9"/>
  <c r="T128" i="9"/>
  <c r="R128" i="9"/>
  <c r="P128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BI120" i="9"/>
  <c r="BH120" i="9"/>
  <c r="BG120" i="9"/>
  <c r="BF120" i="9"/>
  <c r="T120" i="9"/>
  <c r="R120" i="9"/>
  <c r="P120" i="9"/>
  <c r="BI118" i="9"/>
  <c r="BH118" i="9"/>
  <c r="BG118" i="9"/>
  <c r="BF118" i="9"/>
  <c r="T118" i="9"/>
  <c r="R118" i="9"/>
  <c r="P118" i="9"/>
  <c r="BI116" i="9"/>
  <c r="BH116" i="9"/>
  <c r="BG116" i="9"/>
  <c r="BF116" i="9"/>
  <c r="T116" i="9"/>
  <c r="R116" i="9"/>
  <c r="P116" i="9"/>
  <c r="BI114" i="9"/>
  <c r="BH114" i="9"/>
  <c r="BG114" i="9"/>
  <c r="BF114" i="9"/>
  <c r="T114" i="9"/>
  <c r="R114" i="9"/>
  <c r="P114" i="9"/>
  <c r="BI113" i="9"/>
  <c r="BH113" i="9"/>
  <c r="BG113" i="9"/>
  <c r="BF113" i="9"/>
  <c r="T113" i="9"/>
  <c r="R113" i="9"/>
  <c r="P113" i="9"/>
  <c r="BI110" i="9"/>
  <c r="BH110" i="9"/>
  <c r="BG110" i="9"/>
  <c r="BF110" i="9"/>
  <c r="T110" i="9"/>
  <c r="R110" i="9"/>
  <c r="P110" i="9"/>
  <c r="BI106" i="9"/>
  <c r="BH106" i="9"/>
  <c r="BG106" i="9"/>
  <c r="BF106" i="9"/>
  <c r="T106" i="9"/>
  <c r="R106" i="9"/>
  <c r="P106" i="9"/>
  <c r="BI103" i="9"/>
  <c r="BH103" i="9"/>
  <c r="BG103" i="9"/>
  <c r="BF103" i="9"/>
  <c r="T103" i="9"/>
  <c r="R103" i="9"/>
  <c r="P103" i="9"/>
  <c r="BI100" i="9"/>
  <c r="BH100" i="9"/>
  <c r="BG100" i="9"/>
  <c r="BF100" i="9"/>
  <c r="T100" i="9"/>
  <c r="R100" i="9"/>
  <c r="P100" i="9"/>
  <c r="J94" i="9"/>
  <c r="J93" i="9"/>
  <c r="F93" i="9"/>
  <c r="F91" i="9"/>
  <c r="E89" i="9"/>
  <c r="J59" i="9"/>
  <c r="J58" i="9"/>
  <c r="F58" i="9"/>
  <c r="F56" i="9"/>
  <c r="E54" i="9"/>
  <c r="J20" i="9"/>
  <c r="E20" i="9"/>
  <c r="F94" i="9"/>
  <c r="J19" i="9"/>
  <c r="J14" i="9"/>
  <c r="J56" i="9" s="1"/>
  <c r="E7" i="9"/>
  <c r="E50" i="9" s="1"/>
  <c r="J39" i="8"/>
  <c r="J38" i="8"/>
  <c r="AY62" i="1"/>
  <c r="J37" i="8"/>
  <c r="AX62" i="1"/>
  <c r="BI173" i="8"/>
  <c r="BH173" i="8"/>
  <c r="BG173" i="8"/>
  <c r="BF173" i="8"/>
  <c r="T173" i="8"/>
  <c r="T172" i="8"/>
  <c r="R173" i="8"/>
  <c r="R172" i="8"/>
  <c r="P173" i="8"/>
  <c r="P172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6" i="8"/>
  <c r="BH166" i="8"/>
  <c r="BG166" i="8"/>
  <c r="BF166" i="8"/>
  <c r="T166" i="8"/>
  <c r="R166" i="8"/>
  <c r="P166" i="8"/>
  <c r="BI162" i="8"/>
  <c r="BH162" i="8"/>
  <c r="BG162" i="8"/>
  <c r="BF162" i="8"/>
  <c r="T162" i="8"/>
  <c r="R162" i="8"/>
  <c r="P162" i="8"/>
  <c r="BI159" i="8"/>
  <c r="BH159" i="8"/>
  <c r="BG159" i="8"/>
  <c r="BF159" i="8"/>
  <c r="T159" i="8"/>
  <c r="R159" i="8"/>
  <c r="P159" i="8"/>
  <c r="BI155" i="8"/>
  <c r="BH155" i="8"/>
  <c r="BG155" i="8"/>
  <c r="BF155" i="8"/>
  <c r="T155" i="8"/>
  <c r="T154" i="8" s="1"/>
  <c r="R155" i="8"/>
  <c r="R154" i="8" s="1"/>
  <c r="P155" i="8"/>
  <c r="P154" i="8" s="1"/>
  <c r="BI151" i="8"/>
  <c r="BH151" i="8"/>
  <c r="BG151" i="8"/>
  <c r="BF151" i="8"/>
  <c r="T151" i="8"/>
  <c r="T150" i="8" s="1"/>
  <c r="R151" i="8"/>
  <c r="R150" i="8"/>
  <c r="P151" i="8"/>
  <c r="P150" i="8" s="1"/>
  <c r="BI147" i="8"/>
  <c r="BH147" i="8"/>
  <c r="BG147" i="8"/>
  <c r="BF147" i="8"/>
  <c r="T147" i="8"/>
  <c r="T146" i="8" s="1"/>
  <c r="R147" i="8"/>
  <c r="R146" i="8" s="1"/>
  <c r="P147" i="8"/>
  <c r="P146" i="8" s="1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34" i="8"/>
  <c r="BH134" i="8"/>
  <c r="BG134" i="8"/>
  <c r="BF134" i="8"/>
  <c r="T134" i="8"/>
  <c r="R134" i="8"/>
  <c r="P134" i="8"/>
  <c r="BI130" i="8"/>
  <c r="BH130" i="8"/>
  <c r="BG130" i="8"/>
  <c r="BF130" i="8"/>
  <c r="T130" i="8"/>
  <c r="R130" i="8"/>
  <c r="P130" i="8"/>
  <c r="BI125" i="8"/>
  <c r="BH125" i="8"/>
  <c r="BG125" i="8"/>
  <c r="BF125" i="8"/>
  <c r="T125" i="8"/>
  <c r="R125" i="8"/>
  <c r="P125" i="8"/>
  <c r="BI122" i="8"/>
  <c r="BH122" i="8"/>
  <c r="BG122" i="8"/>
  <c r="BF122" i="8"/>
  <c r="T122" i="8"/>
  <c r="R122" i="8"/>
  <c r="P122" i="8"/>
  <c r="BI119" i="8"/>
  <c r="BH119" i="8"/>
  <c r="BG119" i="8"/>
  <c r="BF119" i="8"/>
  <c r="T119" i="8"/>
  <c r="R119" i="8"/>
  <c r="P119" i="8"/>
  <c r="BI113" i="8"/>
  <c r="BH113" i="8"/>
  <c r="BG113" i="8"/>
  <c r="BF113" i="8"/>
  <c r="T113" i="8"/>
  <c r="R113" i="8"/>
  <c r="P113" i="8"/>
  <c r="BI106" i="8"/>
  <c r="BH106" i="8"/>
  <c r="BG106" i="8"/>
  <c r="BF106" i="8"/>
  <c r="T106" i="8"/>
  <c r="R106" i="8"/>
  <c r="P106" i="8"/>
  <c r="BI102" i="8"/>
  <c r="BH102" i="8"/>
  <c r="BG102" i="8"/>
  <c r="BF102" i="8"/>
  <c r="T102" i="8"/>
  <c r="R102" i="8"/>
  <c r="P102" i="8"/>
  <c r="BI99" i="8"/>
  <c r="BH99" i="8"/>
  <c r="BG99" i="8"/>
  <c r="BF99" i="8"/>
  <c r="T99" i="8"/>
  <c r="R99" i="8"/>
  <c r="P99" i="8"/>
  <c r="J93" i="8"/>
  <c r="J92" i="8"/>
  <c r="F92" i="8"/>
  <c r="F90" i="8"/>
  <c r="E88" i="8"/>
  <c r="J59" i="8"/>
  <c r="J58" i="8"/>
  <c r="F58" i="8"/>
  <c r="F56" i="8"/>
  <c r="E54" i="8"/>
  <c r="J20" i="8"/>
  <c r="E20" i="8"/>
  <c r="F93" i="8"/>
  <c r="J19" i="8"/>
  <c r="J14" i="8"/>
  <c r="J90" i="8" s="1"/>
  <c r="E7" i="8"/>
  <c r="E84" i="8"/>
  <c r="J39" i="7"/>
  <c r="J38" i="7"/>
  <c r="AY61" i="1" s="1"/>
  <c r="J37" i="7"/>
  <c r="AX61" i="1" s="1"/>
  <c r="BI149" i="7"/>
  <c r="BH149" i="7"/>
  <c r="BG149" i="7"/>
  <c r="BF149" i="7"/>
  <c r="T149" i="7"/>
  <c r="T148" i="7" s="1"/>
  <c r="R149" i="7"/>
  <c r="R148" i="7"/>
  <c r="P149" i="7"/>
  <c r="P148" i="7" s="1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38" i="7"/>
  <c r="BH138" i="7"/>
  <c r="BG138" i="7"/>
  <c r="BF138" i="7"/>
  <c r="T138" i="7"/>
  <c r="R138" i="7"/>
  <c r="P138" i="7"/>
  <c r="BI135" i="7"/>
  <c r="BH135" i="7"/>
  <c r="BG135" i="7"/>
  <c r="BF135" i="7"/>
  <c r="T135" i="7"/>
  <c r="R135" i="7"/>
  <c r="P135" i="7"/>
  <c r="BI131" i="7"/>
  <c r="BH131" i="7"/>
  <c r="BG131" i="7"/>
  <c r="BF131" i="7"/>
  <c r="T131" i="7"/>
  <c r="T130" i="7" s="1"/>
  <c r="R131" i="7"/>
  <c r="R130" i="7"/>
  <c r="P131" i="7"/>
  <c r="P130" i="7"/>
  <c r="BI127" i="7"/>
  <c r="BH127" i="7"/>
  <c r="BG127" i="7"/>
  <c r="BF127" i="7"/>
  <c r="T127" i="7"/>
  <c r="T126" i="7"/>
  <c r="R127" i="7"/>
  <c r="R126" i="7"/>
  <c r="P127" i="7"/>
  <c r="P126" i="7"/>
  <c r="BI120" i="7"/>
  <c r="BH120" i="7"/>
  <c r="BG120" i="7"/>
  <c r="BF120" i="7"/>
  <c r="T120" i="7"/>
  <c r="R120" i="7"/>
  <c r="P120" i="7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6" i="7"/>
  <c r="BH96" i="7"/>
  <c r="BG96" i="7"/>
  <c r="BF96" i="7"/>
  <c r="T96" i="7"/>
  <c r="R96" i="7"/>
  <c r="P96" i="7"/>
  <c r="J90" i="7"/>
  <c r="J89" i="7"/>
  <c r="F89" i="7"/>
  <c r="F87" i="7"/>
  <c r="E85" i="7"/>
  <c r="J59" i="7"/>
  <c r="J58" i="7"/>
  <c r="F58" i="7"/>
  <c r="F56" i="7"/>
  <c r="E54" i="7"/>
  <c r="J20" i="7"/>
  <c r="E20" i="7"/>
  <c r="F90" i="7" s="1"/>
  <c r="J19" i="7"/>
  <c r="J14" i="7"/>
  <c r="J87" i="7" s="1"/>
  <c r="E7" i="7"/>
  <c r="E81" i="7" s="1"/>
  <c r="J39" i="6"/>
  <c r="J38" i="6"/>
  <c r="AY60" i="1"/>
  <c r="J37" i="6"/>
  <c r="AX60" i="1"/>
  <c r="BI112" i="6"/>
  <c r="BH112" i="6"/>
  <c r="BG112" i="6"/>
  <c r="BF112" i="6"/>
  <c r="T112" i="6"/>
  <c r="T111" i="6"/>
  <c r="R112" i="6"/>
  <c r="R111" i="6"/>
  <c r="P112" i="6"/>
  <c r="P111" i="6"/>
  <c r="BI108" i="6"/>
  <c r="BH108" i="6"/>
  <c r="BG108" i="6"/>
  <c r="BF108" i="6"/>
  <c r="T108" i="6"/>
  <c r="T107" i="6"/>
  <c r="T106" i="6" s="1"/>
  <c r="R108" i="6"/>
  <c r="R107" i="6" s="1"/>
  <c r="R106" i="6" s="1"/>
  <c r="P108" i="6"/>
  <c r="P107" i="6" s="1"/>
  <c r="P106" i="6" s="1"/>
  <c r="BI104" i="6"/>
  <c r="BH104" i="6"/>
  <c r="BG104" i="6"/>
  <c r="BF104" i="6"/>
  <c r="T104" i="6"/>
  <c r="R104" i="6"/>
  <c r="P104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6" i="6"/>
  <c r="BH96" i="6"/>
  <c r="BG96" i="6"/>
  <c r="BF96" i="6"/>
  <c r="T96" i="6"/>
  <c r="R96" i="6"/>
  <c r="P96" i="6"/>
  <c r="BI93" i="6"/>
  <c r="BH93" i="6"/>
  <c r="BG93" i="6"/>
  <c r="BF93" i="6"/>
  <c r="T93" i="6"/>
  <c r="R93" i="6"/>
  <c r="P93" i="6"/>
  <c r="J87" i="6"/>
  <c r="J86" i="6"/>
  <c r="F86" i="6"/>
  <c r="F84" i="6"/>
  <c r="E82" i="6"/>
  <c r="J59" i="6"/>
  <c r="J58" i="6"/>
  <c r="F58" i="6"/>
  <c r="F56" i="6"/>
  <c r="E54" i="6"/>
  <c r="J20" i="6"/>
  <c r="E20" i="6"/>
  <c r="F59" i="6" s="1"/>
  <c r="J19" i="6"/>
  <c r="J14" i="6"/>
  <c r="J84" i="6" s="1"/>
  <c r="E7" i="6"/>
  <c r="E50" i="6" s="1"/>
  <c r="J39" i="5"/>
  <c r="J38" i="5"/>
  <c r="AY59" i="1" s="1"/>
  <c r="J37" i="5"/>
  <c r="AX59" i="1"/>
  <c r="BI113" i="5"/>
  <c r="BH113" i="5"/>
  <c r="BG113" i="5"/>
  <c r="BF113" i="5"/>
  <c r="T113" i="5"/>
  <c r="T112" i="5"/>
  <c r="R113" i="5"/>
  <c r="R112" i="5" s="1"/>
  <c r="P113" i="5"/>
  <c r="P112" i="5" s="1"/>
  <c r="BI109" i="5"/>
  <c r="BH109" i="5"/>
  <c r="BG109" i="5"/>
  <c r="BF109" i="5"/>
  <c r="T109" i="5"/>
  <c r="T108" i="5" s="1"/>
  <c r="R109" i="5"/>
  <c r="R108" i="5" s="1"/>
  <c r="R107" i="5" s="1"/>
  <c r="P109" i="5"/>
  <c r="P108" i="5" s="1"/>
  <c r="P107" i="5" s="1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J87" i="5"/>
  <c r="J86" i="5"/>
  <c r="F86" i="5"/>
  <c r="F84" i="5"/>
  <c r="E82" i="5"/>
  <c r="J59" i="5"/>
  <c r="J58" i="5"/>
  <c r="F58" i="5"/>
  <c r="F56" i="5"/>
  <c r="E54" i="5"/>
  <c r="J20" i="5"/>
  <c r="E20" i="5"/>
  <c r="F59" i="5" s="1"/>
  <c r="J19" i="5"/>
  <c r="J14" i="5"/>
  <c r="J84" i="5" s="1"/>
  <c r="E7" i="5"/>
  <c r="E78" i="5" s="1"/>
  <c r="J39" i="4"/>
  <c r="J38" i="4"/>
  <c r="AY58" i="1"/>
  <c r="J37" i="4"/>
  <c r="AX58" i="1"/>
  <c r="BI159" i="4"/>
  <c r="BH159" i="4"/>
  <c r="BG159" i="4"/>
  <c r="BF159" i="4"/>
  <c r="T159" i="4"/>
  <c r="T158" i="4"/>
  <c r="R159" i="4"/>
  <c r="R158" i="4"/>
  <c r="P159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T140" i="4" s="1"/>
  <c r="R141" i="4"/>
  <c r="R140" i="4" s="1"/>
  <c r="P141" i="4"/>
  <c r="P140" i="4" s="1"/>
  <c r="BI137" i="4"/>
  <c r="BH137" i="4"/>
  <c r="BG137" i="4"/>
  <c r="BF137" i="4"/>
  <c r="T137" i="4"/>
  <c r="T136" i="4" s="1"/>
  <c r="R137" i="4"/>
  <c r="R136" i="4"/>
  <c r="P137" i="4"/>
  <c r="P136" i="4" s="1"/>
  <c r="BI133" i="4"/>
  <c r="BH133" i="4"/>
  <c r="BG133" i="4"/>
  <c r="BF133" i="4"/>
  <c r="T133" i="4"/>
  <c r="T132" i="4" s="1"/>
  <c r="R133" i="4"/>
  <c r="R132" i="4" s="1"/>
  <c r="P133" i="4"/>
  <c r="P132" i="4" s="1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7" i="4"/>
  <c r="BH97" i="4"/>
  <c r="BG97" i="4"/>
  <c r="BF97" i="4"/>
  <c r="T97" i="4"/>
  <c r="R97" i="4"/>
  <c r="P97" i="4"/>
  <c r="J91" i="4"/>
  <c r="J90" i="4"/>
  <c r="F90" i="4"/>
  <c r="F88" i="4"/>
  <c r="E86" i="4"/>
  <c r="J59" i="4"/>
  <c r="J58" i="4"/>
  <c r="F58" i="4"/>
  <c r="F56" i="4"/>
  <c r="E54" i="4"/>
  <c r="J20" i="4"/>
  <c r="E20" i="4"/>
  <c r="F59" i="4" s="1"/>
  <c r="J19" i="4"/>
  <c r="J14" i="4"/>
  <c r="J88" i="4" s="1"/>
  <c r="E7" i="4"/>
  <c r="E82" i="4" s="1"/>
  <c r="J39" i="3"/>
  <c r="J38" i="3"/>
  <c r="AY57" i="1"/>
  <c r="J37" i="3"/>
  <c r="AX57" i="1" s="1"/>
  <c r="BI172" i="3"/>
  <c r="BH172" i="3"/>
  <c r="BG172" i="3"/>
  <c r="BF172" i="3"/>
  <c r="T172" i="3"/>
  <c r="T171" i="3"/>
  <c r="R172" i="3"/>
  <c r="R171" i="3" s="1"/>
  <c r="P172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T153" i="3" s="1"/>
  <c r="R154" i="3"/>
  <c r="R153" i="3" s="1"/>
  <c r="P154" i="3"/>
  <c r="P153" i="3" s="1"/>
  <c r="BI150" i="3"/>
  <c r="BH150" i="3"/>
  <c r="BG150" i="3"/>
  <c r="BF150" i="3"/>
  <c r="T150" i="3"/>
  <c r="T149" i="3"/>
  <c r="R150" i="3"/>
  <c r="R149" i="3" s="1"/>
  <c r="P150" i="3"/>
  <c r="P149" i="3" s="1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6" i="3"/>
  <c r="BH96" i="3"/>
  <c r="BG96" i="3"/>
  <c r="BF96" i="3"/>
  <c r="T96" i="3"/>
  <c r="R96" i="3"/>
  <c r="P96" i="3"/>
  <c r="J90" i="3"/>
  <c r="J89" i="3"/>
  <c r="F89" i="3"/>
  <c r="F87" i="3"/>
  <c r="E85" i="3"/>
  <c r="J59" i="3"/>
  <c r="J58" i="3"/>
  <c r="F58" i="3"/>
  <c r="F56" i="3"/>
  <c r="E54" i="3"/>
  <c r="J20" i="3"/>
  <c r="E20" i="3"/>
  <c r="F59" i="3" s="1"/>
  <c r="J19" i="3"/>
  <c r="J14" i="3"/>
  <c r="J87" i="3" s="1"/>
  <c r="E7" i="3"/>
  <c r="E50" i="3" s="1"/>
  <c r="J39" i="2"/>
  <c r="J38" i="2"/>
  <c r="AY56" i="1" s="1"/>
  <c r="J37" i="2"/>
  <c r="AX56" i="1"/>
  <c r="BI214" i="2"/>
  <c r="BH214" i="2"/>
  <c r="BG214" i="2"/>
  <c r="BF214" i="2"/>
  <c r="T214" i="2"/>
  <c r="T213" i="2" s="1"/>
  <c r="R214" i="2"/>
  <c r="R213" i="2"/>
  <c r="P214" i="2"/>
  <c r="P213" i="2" s="1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T195" i="2" s="1"/>
  <c r="R196" i="2"/>
  <c r="R195" i="2"/>
  <c r="P196" i="2"/>
  <c r="P195" i="2" s="1"/>
  <c r="BI192" i="2"/>
  <c r="BH192" i="2"/>
  <c r="BG192" i="2"/>
  <c r="BF192" i="2"/>
  <c r="T192" i="2"/>
  <c r="T191" i="2" s="1"/>
  <c r="R192" i="2"/>
  <c r="R191" i="2" s="1"/>
  <c r="P192" i="2"/>
  <c r="P191" i="2" s="1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19" i="2"/>
  <c r="BH119" i="2"/>
  <c r="BG119" i="2"/>
  <c r="BF119" i="2"/>
  <c r="T119" i="2"/>
  <c r="R119" i="2"/>
  <c r="P119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J92" i="2"/>
  <c r="J91" i="2"/>
  <c r="F91" i="2"/>
  <c r="F89" i="2"/>
  <c r="E87" i="2"/>
  <c r="J59" i="2"/>
  <c r="J58" i="2"/>
  <c r="F58" i="2"/>
  <c r="F56" i="2"/>
  <c r="E54" i="2"/>
  <c r="J20" i="2"/>
  <c r="E20" i="2"/>
  <c r="F59" i="2" s="1"/>
  <c r="J19" i="2"/>
  <c r="J14" i="2"/>
  <c r="J89" i="2" s="1"/>
  <c r="E7" i="2"/>
  <c r="E83" i="2" s="1"/>
  <c r="L50" i="1"/>
  <c r="AM50" i="1"/>
  <c r="AM49" i="1"/>
  <c r="L49" i="1"/>
  <c r="AM47" i="1"/>
  <c r="L47" i="1"/>
  <c r="L45" i="1"/>
  <c r="L44" i="1"/>
  <c r="J188" i="2"/>
  <c r="BK151" i="2"/>
  <c r="BK166" i="2"/>
  <c r="J113" i="2"/>
  <c r="J196" i="2"/>
  <c r="J172" i="2"/>
  <c r="J145" i="2"/>
  <c r="BK172" i="2"/>
  <c r="BK200" i="2"/>
  <c r="BK148" i="2"/>
  <c r="J106" i="2"/>
  <c r="BK169" i="2"/>
  <c r="BK140" i="2"/>
  <c r="J140" i="3"/>
  <c r="BK104" i="3"/>
  <c r="J138" i="3"/>
  <c r="J96" i="3"/>
  <c r="BK138" i="3"/>
  <c r="J165" i="3"/>
  <c r="BK140" i="3"/>
  <c r="J119" i="3"/>
  <c r="J129" i="4"/>
  <c r="BK115" i="4"/>
  <c r="J137" i="4"/>
  <c r="BK126" i="4"/>
  <c r="J112" i="4"/>
  <c r="J141" i="4"/>
  <c r="BK106" i="4"/>
  <c r="BK124" i="4"/>
  <c r="J104" i="5"/>
  <c r="BK93" i="5"/>
  <c r="J104" i="6"/>
  <c r="BK112" i="6"/>
  <c r="J93" i="6"/>
  <c r="BK96" i="7"/>
  <c r="J114" i="7"/>
  <c r="BK120" i="7"/>
  <c r="BK114" i="7"/>
  <c r="BK170" i="8"/>
  <c r="BK122" i="8"/>
  <c r="J159" i="8"/>
  <c r="J168" i="8"/>
  <c r="J130" i="8"/>
  <c r="J147" i="8"/>
  <c r="BK106" i="8"/>
  <c r="J122" i="8"/>
  <c r="J125" i="9"/>
  <c r="J138" i="9"/>
  <c r="J116" i="9"/>
  <c r="BK103" i="9"/>
  <c r="BK128" i="9"/>
  <c r="BK167" i="9"/>
  <c r="BK132" i="9"/>
  <c r="BK108" i="10"/>
  <c r="J98" i="10"/>
  <c r="BK121" i="10"/>
  <c r="BK100" i="10"/>
  <c r="J96" i="11"/>
  <c r="J100" i="11"/>
  <c r="BK101" i="11"/>
  <c r="BK120" i="12"/>
  <c r="J97" i="12"/>
  <c r="BK137" i="12"/>
  <c r="J150" i="12"/>
  <c r="BK109" i="12"/>
  <c r="J144" i="12"/>
  <c r="BK155" i="12"/>
  <c r="J107" i="12"/>
  <c r="BK100" i="12"/>
  <c r="J246" i="13"/>
  <c r="J221" i="13"/>
  <c r="BK204" i="13"/>
  <c r="BK192" i="13"/>
  <c r="J180" i="13"/>
  <c r="BK141" i="13"/>
  <c r="J106" i="13"/>
  <c r="J308" i="13"/>
  <c r="BK278" i="13"/>
  <c r="BK242" i="13"/>
  <c r="J204" i="13"/>
  <c r="BK197" i="13"/>
  <c r="J182" i="13"/>
  <c r="J164" i="13"/>
  <c r="J113" i="13"/>
  <c r="BK283" i="13"/>
  <c r="J231" i="13"/>
  <c r="BK207" i="13"/>
  <c r="J188" i="13"/>
  <c r="BK169" i="13"/>
  <c r="J160" i="13"/>
  <c r="J135" i="13"/>
  <c r="BK299" i="13"/>
  <c r="J244" i="13"/>
  <c r="BK209" i="13"/>
  <c r="BK195" i="13"/>
  <c r="J176" i="13"/>
  <c r="BK159" i="13"/>
  <c r="BK122" i="13"/>
  <c r="J310" i="13"/>
  <c r="BK291" i="13"/>
  <c r="BK219" i="13"/>
  <c r="J184" i="13"/>
  <c r="J169" i="13"/>
  <c r="J129" i="13"/>
  <c r="BK295" i="13"/>
  <c r="J209" i="13"/>
  <c r="J187" i="13"/>
  <c r="BK177" i="13"/>
  <c r="BK167" i="13"/>
  <c r="BK124" i="13"/>
  <c r="J110" i="14"/>
  <c r="BK107" i="14"/>
  <c r="J171" i="14"/>
  <c r="BK159" i="14"/>
  <c r="BK151" i="14"/>
  <c r="J147" i="14"/>
  <c r="J135" i="14"/>
  <c r="J131" i="14"/>
  <c r="J125" i="14"/>
  <c r="J122" i="14"/>
  <c r="BK118" i="14"/>
  <c r="BK114" i="14"/>
  <c r="J114" i="14"/>
  <c r="BK113" i="14"/>
  <c r="J107" i="14"/>
  <c r="J97" i="14"/>
  <c r="BK171" i="14"/>
  <c r="J169" i="14"/>
  <c r="J151" i="14"/>
  <c r="BK144" i="14"/>
  <c r="BK116" i="14"/>
  <c r="BK162" i="14"/>
  <c r="BK134" i="14"/>
  <c r="BK147" i="14"/>
  <c r="BK135" i="14"/>
  <c r="BK115" i="14"/>
  <c r="J128" i="14"/>
  <c r="BK143" i="15"/>
  <c r="BK116" i="15"/>
  <c r="J103" i="15"/>
  <c r="J114" i="15"/>
  <c r="BK112" i="15"/>
  <c r="BK114" i="15"/>
  <c r="J129" i="15"/>
  <c r="BK108" i="15"/>
  <c r="BK96" i="15"/>
  <c r="J118" i="15"/>
  <c r="BK107" i="15"/>
  <c r="J96" i="15"/>
  <c r="J124" i="16"/>
  <c r="BK100" i="16"/>
  <c r="BK120" i="16"/>
  <c r="J104" i="16"/>
  <c r="BK145" i="16"/>
  <c r="BK124" i="16"/>
  <c r="J97" i="16"/>
  <c r="J113" i="16"/>
  <c r="J138" i="16"/>
  <c r="BK143" i="17"/>
  <c r="BK102" i="17"/>
  <c r="J138" i="17"/>
  <c r="J102" i="17"/>
  <c r="J129" i="17"/>
  <c r="J121" i="17"/>
  <c r="BK138" i="17"/>
  <c r="J101" i="17"/>
  <c r="BK113" i="17"/>
  <c r="J180" i="2"/>
  <c r="AS69" i="1"/>
  <c r="J129" i="2"/>
  <c r="J203" i="2"/>
  <c r="BK125" i="2"/>
  <c r="BK188" i="2"/>
  <c r="J155" i="2"/>
  <c r="BK182" i="2"/>
  <c r="J166" i="2"/>
  <c r="J209" i="2"/>
  <c r="J143" i="2"/>
  <c r="J154" i="3"/>
  <c r="J128" i="3"/>
  <c r="BK169" i="3"/>
  <c r="J104" i="3"/>
  <c r="BK172" i="3"/>
  <c r="J172" i="3"/>
  <c r="J167" i="3"/>
  <c r="J136" i="3"/>
  <c r="J113" i="3"/>
  <c r="J126" i="4"/>
  <c r="J154" i="4"/>
  <c r="BK148" i="4"/>
  <c r="BK156" i="4"/>
  <c r="J115" i="4"/>
  <c r="BK152" i="4"/>
  <c r="J109" i="5"/>
  <c r="J96" i="5"/>
  <c r="J102" i="5"/>
  <c r="J102" i="6"/>
  <c r="BK108" i="6"/>
  <c r="J120" i="7"/>
  <c r="J131" i="7"/>
  <c r="J138" i="7"/>
  <c r="BK149" i="7"/>
  <c r="J149" i="7"/>
  <c r="J96" i="7"/>
  <c r="J125" i="8"/>
  <c r="BK125" i="8"/>
  <c r="BK166" i="8"/>
  <c r="J170" i="8"/>
  <c r="BK159" i="8"/>
  <c r="BK142" i="8"/>
  <c r="BK123" i="9"/>
  <c r="BK152" i="9"/>
  <c r="J118" i="9"/>
  <c r="J163" i="9"/>
  <c r="J120" i="9"/>
  <c r="BK170" i="9"/>
  <c r="BK120" i="9"/>
  <c r="BK138" i="9"/>
  <c r="BK100" i="9"/>
  <c r="J100" i="10"/>
  <c r="BK126" i="10"/>
  <c r="J104" i="10"/>
  <c r="J121" i="10"/>
  <c r="J123" i="11"/>
  <c r="BK119" i="11"/>
  <c r="BK97" i="11"/>
  <c r="BK98" i="11"/>
  <c r="J121" i="11"/>
  <c r="BK96" i="11"/>
  <c r="J128" i="12"/>
  <c r="J141" i="12"/>
  <c r="BK152" i="12"/>
  <c r="J148" i="12"/>
  <c r="J115" i="12"/>
  <c r="BK125" i="12"/>
  <c r="BK115" i="12"/>
  <c r="J267" i="13"/>
  <c r="J236" i="13"/>
  <c r="J216" i="13"/>
  <c r="BK196" i="13"/>
  <c r="BK187" i="13"/>
  <c r="J174" i="13"/>
  <c r="BK132" i="13"/>
  <c r="J103" i="13"/>
  <c r="J299" i="13"/>
  <c r="J259" i="13"/>
  <c r="J201" i="13"/>
  <c r="J194" i="13"/>
  <c r="J177" i="13"/>
  <c r="BK162" i="13"/>
  <c r="BK103" i="13"/>
  <c r="J261" i="13"/>
  <c r="BK241" i="13"/>
  <c r="BK213" i="13"/>
  <c r="BK202" i="13"/>
  <c r="BK171" i="13"/>
  <c r="J167" i="13"/>
  <c r="J133" i="13"/>
  <c r="J272" i="13"/>
  <c r="J252" i="13"/>
  <c r="BK200" i="13"/>
  <c r="J175" i="13"/>
  <c r="BK135" i="13"/>
  <c r="BK118" i="13"/>
  <c r="J306" i="13"/>
  <c r="BK228" i="13"/>
  <c r="BK199" i="13"/>
  <c r="J172" i="13"/>
  <c r="J163" i="13"/>
  <c r="J118" i="13"/>
  <c r="J278" i="13"/>
  <c r="J219" i="13"/>
  <c r="J199" i="13"/>
  <c r="BK184" i="13"/>
  <c r="BK172" i="13"/>
  <c r="BK133" i="13"/>
  <c r="J133" i="14"/>
  <c r="J116" i="14"/>
  <c r="BK133" i="14"/>
  <c r="J123" i="14"/>
  <c r="BK166" i="14"/>
  <c r="J129" i="14"/>
  <c r="BK138" i="14"/>
  <c r="BK127" i="14"/>
  <c r="J117" i="14"/>
  <c r="J162" i="14"/>
  <c r="J113" i="14"/>
  <c r="BK121" i="15"/>
  <c r="J108" i="15"/>
  <c r="J117" i="15"/>
  <c r="J125" i="15"/>
  <c r="J97" i="15"/>
  <c r="J104" i="15"/>
  <c r="J115" i="15"/>
  <c r="J102" i="15"/>
  <c r="BK115" i="15"/>
  <c r="J105" i="15"/>
  <c r="BK138" i="16"/>
  <c r="J105" i="16"/>
  <c r="BK125" i="16"/>
  <c r="J149" i="16"/>
  <c r="BK128" i="16"/>
  <c r="BK113" i="16"/>
  <c r="BK117" i="16"/>
  <c r="J100" i="16"/>
  <c r="BK108" i="16"/>
  <c r="BK125" i="17"/>
  <c r="J110" i="17"/>
  <c r="J132" i="17"/>
  <c r="BK98" i="17"/>
  <c r="BK104" i="17"/>
  <c r="BK100" i="17"/>
  <c r="J103" i="17"/>
  <c r="J104" i="17"/>
  <c r="BK158" i="2"/>
  <c r="BK178" i="2"/>
  <c r="J140" i="2"/>
  <c r="BK106" i="2"/>
  <c r="J200" i="2"/>
  <c r="J184" i="2"/>
  <c r="J101" i="2"/>
  <c r="BK163" i="2"/>
  <c r="BK211" i="2"/>
  <c r="J175" i="2"/>
  <c r="J134" i="2"/>
  <c r="J192" i="2"/>
  <c r="AS55" i="1"/>
  <c r="BK161" i="3"/>
  <c r="J125" i="3"/>
  <c r="BK125" i="3"/>
  <c r="BK165" i="3"/>
  <c r="J107" i="3"/>
  <c r="BK118" i="4"/>
  <c r="J152" i="4"/>
  <c r="BK141" i="4"/>
  <c r="BK137" i="4"/>
  <c r="BK121" i="4"/>
  <c r="BK133" i="4"/>
  <c r="J113" i="5"/>
  <c r="BK99" i="5"/>
  <c r="BK96" i="5"/>
  <c r="J99" i="6"/>
  <c r="BK96" i="6"/>
  <c r="BK127" i="7"/>
  <c r="J135" i="7"/>
  <c r="J142" i="7"/>
  <c r="BK135" i="7"/>
  <c r="J101" i="7"/>
  <c r="BK173" i="8"/>
  <c r="BK151" i="8"/>
  <c r="J102" i="8"/>
  <c r="BK168" i="8"/>
  <c r="J166" i="8"/>
  <c r="J144" i="8"/>
  <c r="J156" i="9"/>
  <c r="J165" i="9"/>
  <c r="J123" i="9"/>
  <c r="J103" i="9"/>
  <c r="BK116" i="9"/>
  <c r="J135" i="9"/>
  <c r="BK110" i="9"/>
  <c r="J148" i="9"/>
  <c r="J126" i="10"/>
  <c r="J99" i="10"/>
  <c r="BK123" i="10"/>
  <c r="BK115" i="10"/>
  <c r="BK98" i="10"/>
  <c r="BK182" i="13"/>
  <c r="BK302" i="13"/>
  <c r="J241" i="13"/>
  <c r="BK186" i="13"/>
  <c r="BK163" i="13"/>
  <c r="BK97" i="13"/>
  <c r="BK130" i="14"/>
  <c r="BK129" i="14"/>
  <c r="BK139" i="14"/>
  <c r="J155" i="14"/>
  <c r="J134" i="14"/>
  <c r="J119" i="14"/>
  <c r="J159" i="14"/>
  <c r="BK122" i="14"/>
  <c r="BK136" i="15"/>
  <c r="BK111" i="15"/>
  <c r="J132" i="15"/>
  <c r="BK129" i="15"/>
  <c r="BK105" i="15"/>
  <c r="BK113" i="15"/>
  <c r="J121" i="15"/>
  <c r="BK106" i="15"/>
  <c r="BK98" i="15"/>
  <c r="J136" i="15"/>
  <c r="J99" i="15"/>
  <c r="BK149" i="16"/>
  <c r="BK116" i="16"/>
  <c r="J151" i="16"/>
  <c r="J109" i="16"/>
  <c r="J153" i="16"/>
  <c r="J125" i="16"/>
  <c r="BK105" i="16"/>
  <c r="J121" i="16"/>
  <c r="BK134" i="16"/>
  <c r="BK112" i="16"/>
  <c r="BK111" i="17"/>
  <c r="BK101" i="17"/>
  <c r="J108" i="17"/>
  <c r="J136" i="17"/>
  <c r="BK129" i="17"/>
  <c r="J143" i="17"/>
  <c r="BK105" i="17"/>
  <c r="J117" i="17"/>
  <c r="BK203" i="2"/>
  <c r="BK155" i="2"/>
  <c r="BK214" i="2"/>
  <c r="BK192" i="2"/>
  <c r="J119" i="2"/>
  <c r="J207" i="2"/>
  <c r="BK209" i="2"/>
  <c r="BK119" i="2"/>
  <c r="J178" i="2"/>
  <c r="J109" i="2"/>
  <c r="BK180" i="2"/>
  <c r="BK158" i="3"/>
  <c r="BK119" i="3"/>
  <c r="BK167" i="3"/>
  <c r="J116" i="3"/>
  <c r="J158" i="3"/>
  <c r="J101" i="3"/>
  <c r="BK154" i="3"/>
  <c r="J122" i="3"/>
  <c r="J159" i="4"/>
  <c r="J124" i="4"/>
  <c r="BK159" i="4"/>
  <c r="BK97" i="4"/>
  <c r="J121" i="4"/>
  <c r="J133" i="4"/>
  <c r="BK154" i="4"/>
  <c r="J106" i="4"/>
  <c r="J93" i="5"/>
  <c r="J99" i="5"/>
  <c r="BK104" i="6"/>
  <c r="BK102" i="6"/>
  <c r="BK144" i="7"/>
  <c r="J144" i="7"/>
  <c r="BK115" i="7"/>
  <c r="J127" i="7"/>
  <c r="J104" i="7"/>
  <c r="J142" i="8"/>
  <c r="BK162" i="8"/>
  <c r="J106" i="8"/>
  <c r="BK144" i="8"/>
  <c r="J155" i="8"/>
  <c r="BK134" i="8"/>
  <c r="BK130" i="8"/>
  <c r="J167" i="9"/>
  <c r="BK114" i="9"/>
  <c r="J132" i="9"/>
  <c r="BK144" i="9"/>
  <c r="J114" i="9"/>
  <c r="BK148" i="9"/>
  <c r="BK113" i="9"/>
  <c r="BK156" i="9"/>
  <c r="BK118" i="9"/>
  <c r="BK101" i="10"/>
  <c r="J101" i="10"/>
  <c r="J123" i="10"/>
  <c r="BK112" i="11"/>
  <c r="BK121" i="11"/>
  <c r="J152" i="12"/>
  <c r="BK123" i="12"/>
  <c r="J100" i="12"/>
  <c r="BK133" i="12"/>
  <c r="J123" i="12"/>
  <c r="BK150" i="12"/>
  <c r="J117" i="12"/>
  <c r="J137" i="12"/>
  <c r="J112" i="12"/>
  <c r="J109" i="12"/>
  <c r="BK244" i="13"/>
  <c r="J203" i="13"/>
  <c r="J191" i="13"/>
  <c r="J178" i="13"/>
  <c r="BK161" i="13"/>
  <c r="BK120" i="13"/>
  <c r="BK306" i="13"/>
  <c r="BK272" i="13"/>
  <c r="BK221" i="13"/>
  <c r="BK198" i="13"/>
  <c r="J181" i="13"/>
  <c r="J173" i="13"/>
  <c r="J162" i="13"/>
  <c r="J100" i="13"/>
  <c r="BK254" i="13"/>
  <c r="J228" i="13"/>
  <c r="BK208" i="13"/>
  <c r="J198" i="13"/>
  <c r="J170" i="13"/>
  <c r="J161" i="13"/>
  <c r="J151" i="13"/>
  <c r="BK106" i="13"/>
  <c r="J269" i="13"/>
  <c r="BK206" i="13"/>
  <c r="BK188" i="13"/>
  <c r="BK168" i="13"/>
  <c r="BK129" i="13"/>
  <c r="BK308" i="13"/>
  <c r="BK249" i="13"/>
  <c r="J202" i="13"/>
  <c r="J186" i="13"/>
  <c r="BK170" i="13"/>
  <c r="BK151" i="13"/>
  <c r="J97" i="13"/>
  <c r="BK259" i="13"/>
  <c r="BK193" i="13"/>
  <c r="BK174" i="13"/>
  <c r="J146" i="13"/>
  <c r="J137" i="14"/>
  <c r="J115" i="14"/>
  <c r="BK132" i="14"/>
  <c r="BK119" i="14"/>
  <c r="BK168" i="14"/>
  <c r="BK137" i="14"/>
  <c r="J108" i="14"/>
  <c r="BK136" i="14"/>
  <c r="BK125" i="14"/>
  <c r="J118" i="14"/>
  <c r="BK141" i="14"/>
  <c r="J124" i="14"/>
  <c r="J140" i="15"/>
  <c r="J109" i="15"/>
  <c r="BK100" i="15"/>
  <c r="J98" i="15"/>
  <c r="J100" i="15"/>
  <c r="J112" i="15"/>
  <c r="BK97" i="15"/>
  <c r="BK101" i="15"/>
  <c r="BK140" i="15"/>
  <c r="BK109" i="15"/>
  <c r="BK156" i="16"/>
  <c r="J120" i="16"/>
  <c r="BK130" i="16"/>
  <c r="J108" i="16"/>
  <c r="J130" i="16"/>
  <c r="J112" i="16"/>
  <c r="J142" i="16"/>
  <c r="BK104" i="16"/>
  <c r="BK151" i="16"/>
  <c r="BK97" i="16"/>
  <c r="BK107" i="17"/>
  <c r="J140" i="17"/>
  <c r="BK103" i="17"/>
  <c r="BK121" i="17"/>
  <c r="BK117" i="17"/>
  <c r="J125" i="17"/>
  <c r="J100" i="17"/>
  <c r="BK108" i="17"/>
  <c r="BK186" i="2"/>
  <c r="J125" i="2"/>
  <c r="J211" i="2"/>
  <c r="J138" i="2"/>
  <c r="J98" i="2"/>
  <c r="J186" i="2"/>
  <c r="J151" i="2"/>
  <c r="BK129" i="2"/>
  <c r="BK175" i="2"/>
  <c r="BK196" i="2"/>
  <c r="BK138" i="2"/>
  <c r="BK101" i="2"/>
  <c r="BK184" i="2"/>
  <c r="J148" i="2"/>
  <c r="BK134" i="2"/>
  <c r="BK107" i="3"/>
  <c r="BK150" i="3"/>
  <c r="BK110" i="3"/>
  <c r="J143" i="3"/>
  <c r="BK122" i="3"/>
  <c r="BK113" i="3"/>
  <c r="BK131" i="3"/>
  <c r="J148" i="4"/>
  <c r="J105" i="4"/>
  <c r="J156" i="4"/>
  <c r="BK105" i="4"/>
  <c r="J118" i="4"/>
  <c r="J97" i="4"/>
  <c r="J102" i="4"/>
  <c r="BK113" i="5"/>
  <c r="BK102" i="5"/>
  <c r="J112" i="6"/>
  <c r="J96" i="6"/>
  <c r="BK138" i="7"/>
  <c r="BK142" i="7"/>
  <c r="BK101" i="7"/>
  <c r="J146" i="7"/>
  <c r="BK146" i="7"/>
  <c r="BK155" i="8"/>
  <c r="BK119" i="8"/>
  <c r="J113" i="8"/>
  <c r="J162" i="8"/>
  <c r="BK113" i="8"/>
  <c r="J99" i="8"/>
  <c r="BK163" i="9"/>
  <c r="J170" i="9"/>
  <c r="J113" i="9"/>
  <c r="J128" i="9"/>
  <c r="J152" i="9"/>
  <c r="J159" i="9"/>
  <c r="BK125" i="9"/>
  <c r="BK119" i="10"/>
  <c r="BK97" i="10"/>
  <c r="J115" i="10"/>
  <c r="BK99" i="10"/>
  <c r="BK96" i="10"/>
  <c r="J119" i="10"/>
  <c r="BK104" i="10"/>
  <c r="J96" i="10"/>
  <c r="J126" i="11"/>
  <c r="BK123" i="11"/>
  <c r="J108" i="11"/>
  <c r="J104" i="11"/>
  <c r="J98" i="11"/>
  <c r="J97" i="11"/>
  <c r="BK115" i="11"/>
  <c r="BK108" i="11"/>
  <c r="BK126" i="11"/>
  <c r="J101" i="11"/>
  <c r="BK99" i="11"/>
  <c r="J115" i="11"/>
  <c r="J99" i="11"/>
  <c r="J133" i="12"/>
  <c r="J155" i="12"/>
  <c r="J125" i="12"/>
  <c r="BK97" i="12"/>
  <c r="BK141" i="12"/>
  <c r="BK112" i="12"/>
  <c r="BK117" i="12"/>
  <c r="BK113" i="12"/>
  <c r="J280" i="13"/>
  <c r="J208" i="13"/>
  <c r="BK201" i="13"/>
  <c r="BK185" i="13"/>
  <c r="BK166" i="13"/>
  <c r="BK126" i="13"/>
  <c r="J313" i="13"/>
  <c r="J291" i="13"/>
  <c r="BK231" i="13"/>
  <c r="BK203" i="13"/>
  <c r="BK191" i="13"/>
  <c r="BK176" i="13"/>
  <c r="BK146" i="13"/>
  <c r="J302" i="13"/>
  <c r="J242" i="13"/>
  <c r="BK216" i="13"/>
  <c r="J185" i="13"/>
  <c r="J168" i="13"/>
  <c r="BK156" i="13"/>
  <c r="J120" i="13"/>
  <c r="BK280" i="13"/>
  <c r="BK261" i="13"/>
  <c r="J210" i="13"/>
  <c r="J197" i="13"/>
  <c r="BK180" i="13"/>
  <c r="BK160" i="13"/>
  <c r="J124" i="13"/>
  <c r="BK100" i="13"/>
  <c r="BK252" i="13"/>
  <c r="BK205" i="13"/>
  <c r="J192" i="13"/>
  <c r="J179" i="13"/>
  <c r="J159" i="13"/>
  <c r="BK110" i="13"/>
  <c r="BK267" i="13"/>
  <c r="J207" i="13"/>
  <c r="BK178" i="13"/>
  <c r="J156" i="13"/>
  <c r="J144" i="14"/>
  <c r="BK128" i="14"/>
  <c r="J140" i="14"/>
  <c r="J127" i="14"/>
  <c r="BK110" i="14"/>
  <c r="BK155" i="14"/>
  <c r="J136" i="14"/>
  <c r="BK169" i="14"/>
  <c r="J132" i="14"/>
  <c r="J166" i="14"/>
  <c r="J126" i="14"/>
  <c r="BK108" i="14"/>
  <c r="BK118" i="15"/>
  <c r="J106" i="15"/>
  <c r="BK110" i="15"/>
  <c r="J107" i="15"/>
  <c r="BK132" i="15"/>
  <c r="J101" i="15"/>
  <c r="J116" i="15"/>
  <c r="BK104" i="15"/>
  <c r="BK138" i="15"/>
  <c r="J113" i="15"/>
  <c r="J134" i="16"/>
  <c r="J116" i="16"/>
  <c r="BK114" i="17"/>
  <c r="BK136" i="17"/>
  <c r="J107" i="17"/>
  <c r="J105" i="17"/>
  <c r="J114" i="17"/>
  <c r="BK132" i="17"/>
  <c r="J163" i="2"/>
  <c r="BK98" i="2"/>
  <c r="BK207" i="2"/>
  <c r="BK145" i="2"/>
  <c r="J214" i="2"/>
  <c r="BK109" i="2"/>
  <c r="J182" i="2"/>
  <c r="BK143" i="2"/>
  <c r="J169" i="2"/>
  <c r="BK113" i="2"/>
  <c r="J158" i="2"/>
  <c r="J161" i="3"/>
  <c r="J150" i="3"/>
  <c r="J110" i="3"/>
  <c r="BK96" i="3"/>
  <c r="J131" i="3"/>
  <c r="BK101" i="3"/>
  <c r="BK128" i="3"/>
  <c r="BK136" i="3"/>
  <c r="J169" i="3"/>
  <c r="BK143" i="3"/>
  <c r="BK116" i="3"/>
  <c r="BK145" i="4"/>
  <c r="BK109" i="4"/>
  <c r="J109" i="4"/>
  <c r="J145" i="4"/>
  <c r="BK102" i="4"/>
  <c r="BK129" i="4"/>
  <c r="BK112" i="4"/>
  <c r="BK109" i="5"/>
  <c r="BK104" i="5"/>
  <c r="BK93" i="6"/>
  <c r="J108" i="6"/>
  <c r="BK99" i="6"/>
  <c r="J115" i="7"/>
  <c r="BK106" i="7"/>
  <c r="J106" i="7"/>
  <c r="BK104" i="7"/>
  <c r="BK131" i="7"/>
  <c r="BK147" i="8"/>
  <c r="J134" i="8"/>
  <c r="J173" i="8"/>
  <c r="BK99" i="8"/>
  <c r="BK102" i="8"/>
  <c r="J151" i="8"/>
  <c r="J119" i="8"/>
  <c r="BK165" i="9"/>
  <c r="BK106" i="9"/>
  <c r="BK135" i="9"/>
  <c r="J106" i="9"/>
  <c r="BK159" i="9"/>
  <c r="J100" i="9"/>
  <c r="J144" i="9"/>
  <c r="J110" i="9"/>
  <c r="J112" i="10"/>
  <c r="BK112" i="10"/>
  <c r="J108" i="10"/>
  <c r="J97" i="10"/>
  <c r="J119" i="11"/>
  <c r="J112" i="11"/>
  <c r="BK104" i="11"/>
  <c r="BK100" i="11"/>
  <c r="BK148" i="12"/>
  <c r="BK114" i="12"/>
  <c r="BK144" i="12"/>
  <c r="J114" i="12"/>
  <c r="J113" i="12"/>
  <c r="BK128" i="12"/>
  <c r="BK107" i="12"/>
  <c r="J120" i="12"/>
  <c r="J295" i="13"/>
  <c r="J223" i="13"/>
  <c r="J205" i="13"/>
  <c r="BK194" i="13"/>
  <c r="J183" i="13"/>
  <c r="BK164" i="13"/>
  <c r="BK113" i="13"/>
  <c r="BK310" i="13"/>
  <c r="J283" i="13"/>
  <c r="J249" i="13"/>
  <c r="BK210" i="13"/>
  <c r="J195" i="13"/>
  <c r="BK179" i="13"/>
  <c r="J171" i="13"/>
  <c r="J126" i="13"/>
  <c r="J287" i="13"/>
  <c r="BK246" i="13"/>
  <c r="BK223" i="13"/>
  <c r="J206" i="13"/>
  <c r="BK175" i="13"/>
  <c r="J166" i="13"/>
  <c r="J141" i="13"/>
  <c r="BK313" i="13"/>
  <c r="J254" i="13"/>
  <c r="BK236" i="13"/>
  <c r="J193" i="13"/>
  <c r="BK173" i="13"/>
  <c r="J132" i="13"/>
  <c r="J110" i="13"/>
  <c r="BK287" i="13"/>
  <c r="J213" i="13"/>
  <c r="J196" i="13"/>
  <c r="BK181" i="13"/>
  <c r="J165" i="13"/>
  <c r="J122" i="13"/>
  <c r="BK269" i="13"/>
  <c r="J200" i="13"/>
  <c r="BK183" i="13"/>
  <c r="BK165" i="13"/>
  <c r="J168" i="14"/>
  <c r="BK131" i="14"/>
  <c r="J138" i="14"/>
  <c r="BK126" i="14"/>
  <c r="BK97" i="14"/>
  <c r="J141" i="14"/>
  <c r="BK124" i="14"/>
  <c r="BK140" i="14"/>
  <c r="J130" i="14"/>
  <c r="BK123" i="14"/>
  <c r="J139" i="14"/>
  <c r="BK117" i="14"/>
  <c r="BK125" i="15"/>
  <c r="BK103" i="15"/>
  <c r="BK99" i="15"/>
  <c r="J110" i="15"/>
  <c r="J138" i="15"/>
  <c r="J111" i="15"/>
  <c r="J143" i="15"/>
  <c r="BK117" i="15"/>
  <c r="BK102" i="15"/>
  <c r="J128" i="16"/>
  <c r="J156" i="16"/>
  <c r="J117" i="16"/>
  <c r="BK101" i="16"/>
  <c r="BK142" i="16"/>
  <c r="BK121" i="16"/>
  <c r="J101" i="16"/>
  <c r="BK109" i="16"/>
  <c r="BK153" i="16"/>
  <c r="J145" i="16"/>
  <c r="J113" i="17"/>
  <c r="BK97" i="17"/>
  <c r="BK110" i="17"/>
  <c r="BK140" i="17"/>
  <c r="J98" i="17"/>
  <c r="J97" i="17"/>
  <c r="J111" i="17"/>
  <c r="T107" i="5" l="1"/>
  <c r="P97" i="2"/>
  <c r="T154" i="2"/>
  <c r="BK199" i="2"/>
  <c r="J199" i="2" s="1"/>
  <c r="J71" i="2" s="1"/>
  <c r="P206" i="2"/>
  <c r="T157" i="3"/>
  <c r="BK96" i="4"/>
  <c r="J96" i="4" s="1"/>
  <c r="J65" i="4" s="1"/>
  <c r="P151" i="4"/>
  <c r="T92" i="5"/>
  <c r="T91" i="5" s="1"/>
  <c r="T90" i="5" s="1"/>
  <c r="R134" i="7"/>
  <c r="BK98" i="8"/>
  <c r="J98" i="8" s="1"/>
  <c r="J65" i="8" s="1"/>
  <c r="R105" i="8"/>
  <c r="BK158" i="8"/>
  <c r="J158" i="8" s="1"/>
  <c r="J72" i="8" s="1"/>
  <c r="R165" i="8"/>
  <c r="R99" i="9"/>
  <c r="R124" i="9"/>
  <c r="T131" i="9"/>
  <c r="P162" i="9"/>
  <c r="R111" i="10"/>
  <c r="P95" i="11"/>
  <c r="P94" i="11" s="1"/>
  <c r="P111" i="11"/>
  <c r="T118" i="11"/>
  <c r="T96" i="12"/>
  <c r="P140" i="12"/>
  <c r="P147" i="12"/>
  <c r="BK96" i="13"/>
  <c r="J96" i="13" s="1"/>
  <c r="J65" i="13" s="1"/>
  <c r="P298" i="13"/>
  <c r="T305" i="13"/>
  <c r="P158" i="14"/>
  <c r="T165" i="14"/>
  <c r="BK95" i="15"/>
  <c r="BK94" i="15" s="1"/>
  <c r="J94" i="15" s="1"/>
  <c r="J64" i="15" s="1"/>
  <c r="P128" i="15"/>
  <c r="R135" i="15"/>
  <c r="R141" i="16"/>
  <c r="R96" i="17"/>
  <c r="R95" i="17" s="1"/>
  <c r="R154" i="2"/>
  <c r="BK95" i="3"/>
  <c r="J95" i="3" s="1"/>
  <c r="J65" i="3" s="1"/>
  <c r="R157" i="3"/>
  <c r="R96" i="4"/>
  <c r="R95" i="4"/>
  <c r="P144" i="4"/>
  <c r="T151" i="4"/>
  <c r="BK92" i="6"/>
  <c r="BK91" i="6" s="1"/>
  <c r="J91" i="6" s="1"/>
  <c r="J64" i="6" s="1"/>
  <c r="P95" i="7"/>
  <c r="P94" i="7" s="1"/>
  <c r="T134" i="7"/>
  <c r="T125" i="7" s="1"/>
  <c r="R98" i="8"/>
  <c r="BK133" i="8"/>
  <c r="J133" i="8" s="1"/>
  <c r="J67" i="8" s="1"/>
  <c r="T158" i="8"/>
  <c r="R109" i="9"/>
  <c r="BK131" i="9"/>
  <c r="J131" i="9"/>
  <c r="J68" i="9" s="1"/>
  <c r="P137" i="9"/>
  <c r="T155" i="9"/>
  <c r="P95" i="10"/>
  <c r="P94" i="10" s="1"/>
  <c r="P111" i="10"/>
  <c r="BK118" i="10"/>
  <c r="J118" i="10"/>
  <c r="J70" i="10" s="1"/>
  <c r="R111" i="11"/>
  <c r="BK96" i="12"/>
  <c r="J96" i="12" s="1"/>
  <c r="J65" i="12" s="1"/>
  <c r="T116" i="12"/>
  <c r="BK140" i="12"/>
  <c r="J140" i="12"/>
  <c r="J70" i="12" s="1"/>
  <c r="T147" i="12"/>
  <c r="R298" i="13"/>
  <c r="R96" i="14"/>
  <c r="R95" i="14"/>
  <c r="R158" i="14"/>
  <c r="T95" i="15"/>
  <c r="T94" i="15" s="1"/>
  <c r="R96" i="16"/>
  <c r="R95" i="16"/>
  <c r="P148" i="16"/>
  <c r="R128" i="17"/>
  <c r="T97" i="2"/>
  <c r="BK154" i="2"/>
  <c r="J154" i="2" s="1"/>
  <c r="J67" i="2" s="1"/>
  <c r="BK206" i="2"/>
  <c r="J206" i="2" s="1"/>
  <c r="J72" i="2" s="1"/>
  <c r="P95" i="3"/>
  <c r="P94" i="3" s="1"/>
  <c r="R164" i="3"/>
  <c r="BK151" i="4"/>
  <c r="J151" i="4" s="1"/>
  <c r="J71" i="4" s="1"/>
  <c r="R95" i="7"/>
  <c r="R94" i="7"/>
  <c r="P141" i="7"/>
  <c r="P105" i="8"/>
  <c r="T133" i="8"/>
  <c r="BK165" i="8"/>
  <c r="J165" i="8" s="1"/>
  <c r="J73" i="8" s="1"/>
  <c r="P99" i="9"/>
  <c r="T99" i="9"/>
  <c r="P124" i="9"/>
  <c r="BK137" i="9"/>
  <c r="J137" i="9" s="1"/>
  <c r="J69" i="9" s="1"/>
  <c r="BK155" i="9"/>
  <c r="J155" i="9" s="1"/>
  <c r="J73" i="9" s="1"/>
  <c r="BK162" i="9"/>
  <c r="J162" i="9" s="1"/>
  <c r="J74" i="9" s="1"/>
  <c r="R95" i="10"/>
  <c r="R94" i="10"/>
  <c r="T111" i="10"/>
  <c r="BK95" i="11"/>
  <c r="J95" i="11" s="1"/>
  <c r="J65" i="11" s="1"/>
  <c r="BK111" i="11"/>
  <c r="J111" i="11" s="1"/>
  <c r="J69" i="11" s="1"/>
  <c r="R118" i="11"/>
  <c r="R102" i="11" s="1"/>
  <c r="R116" i="12"/>
  <c r="R140" i="12"/>
  <c r="P96" i="13"/>
  <c r="P95" i="13" s="1"/>
  <c r="BK305" i="13"/>
  <c r="J305" i="13"/>
  <c r="J71" i="13" s="1"/>
  <c r="P96" i="14"/>
  <c r="P95" i="14" s="1"/>
  <c r="R165" i="14"/>
  <c r="R149" i="14" s="1"/>
  <c r="BK128" i="15"/>
  <c r="J128" i="15" s="1"/>
  <c r="J69" i="15" s="1"/>
  <c r="P135" i="15"/>
  <c r="T96" i="16"/>
  <c r="T95" i="16" s="1"/>
  <c r="T148" i="16"/>
  <c r="BK96" i="17"/>
  <c r="J96" i="17" s="1"/>
  <c r="J65" i="17" s="1"/>
  <c r="P128" i="17"/>
  <c r="P135" i="17"/>
  <c r="BK137" i="2"/>
  <c r="J137" i="2" s="1"/>
  <c r="J66" i="2" s="1"/>
  <c r="T137" i="2"/>
  <c r="P199" i="2"/>
  <c r="R206" i="2"/>
  <c r="T95" i="3"/>
  <c r="T94" i="3"/>
  <c r="P157" i="3"/>
  <c r="T164" i="3"/>
  <c r="T148" i="3" s="1"/>
  <c r="P96" i="4"/>
  <c r="P95" i="4" s="1"/>
  <c r="R144" i="4"/>
  <c r="BK92" i="5"/>
  <c r="J92" i="5" s="1"/>
  <c r="J65" i="5" s="1"/>
  <c r="R92" i="6"/>
  <c r="R91" i="6" s="1"/>
  <c r="R90" i="6" s="1"/>
  <c r="BK95" i="7"/>
  <c r="J95" i="7" s="1"/>
  <c r="J65" i="7" s="1"/>
  <c r="BK134" i="7"/>
  <c r="J134" i="7" s="1"/>
  <c r="J69" i="7" s="1"/>
  <c r="R141" i="7"/>
  <c r="R125" i="7" s="1"/>
  <c r="P98" i="8"/>
  <c r="T105" i="8"/>
  <c r="R158" i="8"/>
  <c r="R149" i="8" s="1"/>
  <c r="P109" i="9"/>
  <c r="T124" i="9"/>
  <c r="R137" i="9"/>
  <c r="T162" i="9"/>
  <c r="T146" i="9" s="1"/>
  <c r="T118" i="10"/>
  <c r="P118" i="11"/>
  <c r="P116" i="12"/>
  <c r="BK147" i="12"/>
  <c r="J147" i="12" s="1"/>
  <c r="J71" i="12" s="1"/>
  <c r="R96" i="13"/>
  <c r="R95" i="13" s="1"/>
  <c r="T298" i="13"/>
  <c r="T289" i="13" s="1"/>
  <c r="BK158" i="14"/>
  <c r="J158" i="14"/>
  <c r="J70" i="14" s="1"/>
  <c r="P165" i="14"/>
  <c r="P149" i="14" s="1"/>
  <c r="R95" i="15"/>
  <c r="R94" i="15" s="1"/>
  <c r="R128" i="15"/>
  <c r="R119" i="15"/>
  <c r="T135" i="15"/>
  <c r="P96" i="16"/>
  <c r="P95" i="16" s="1"/>
  <c r="BK141" i="16"/>
  <c r="J141" i="16" s="1"/>
  <c r="J70" i="16" s="1"/>
  <c r="BK148" i="16"/>
  <c r="J148" i="16" s="1"/>
  <c r="J71" i="16" s="1"/>
  <c r="P96" i="17"/>
  <c r="P95" i="17" s="1"/>
  <c r="BK128" i="17"/>
  <c r="J128" i="17" s="1"/>
  <c r="J70" i="17" s="1"/>
  <c r="R135" i="17"/>
  <c r="R119" i="17" s="1"/>
  <c r="R97" i="2"/>
  <c r="P154" i="2"/>
  <c r="R199" i="2"/>
  <c r="R190" i="2" s="1"/>
  <c r="T206" i="2"/>
  <c r="R95" i="3"/>
  <c r="R94" i="3" s="1"/>
  <c r="BK157" i="3"/>
  <c r="J157" i="3"/>
  <c r="J69" i="3" s="1"/>
  <c r="P164" i="3"/>
  <c r="BK144" i="4"/>
  <c r="J144" i="4" s="1"/>
  <c r="J70" i="4" s="1"/>
  <c r="R151" i="4"/>
  <c r="R135" i="4" s="1"/>
  <c r="P92" i="5"/>
  <c r="P91" i="5" s="1"/>
  <c r="P90" i="5" s="1"/>
  <c r="AU59" i="1" s="1"/>
  <c r="P92" i="6"/>
  <c r="P91" i="6"/>
  <c r="P90" i="6" s="1"/>
  <c r="AU60" i="1" s="1"/>
  <c r="P134" i="7"/>
  <c r="P125" i="7" s="1"/>
  <c r="T141" i="7"/>
  <c r="BK105" i="8"/>
  <c r="J105" i="8" s="1"/>
  <c r="J66" i="8" s="1"/>
  <c r="R133" i="8"/>
  <c r="T165" i="8"/>
  <c r="BK109" i="9"/>
  <c r="J109" i="9" s="1"/>
  <c r="J66" i="9" s="1"/>
  <c r="BK124" i="9"/>
  <c r="J124" i="9" s="1"/>
  <c r="J67" i="9" s="1"/>
  <c r="R131" i="9"/>
  <c r="R155" i="9"/>
  <c r="BK95" i="10"/>
  <c r="J95" i="10" s="1"/>
  <c r="J65" i="10" s="1"/>
  <c r="BK111" i="10"/>
  <c r="J111" i="10"/>
  <c r="J69" i="10" s="1"/>
  <c r="R118" i="10"/>
  <c r="R95" i="11"/>
  <c r="R94" i="11" s="1"/>
  <c r="BK118" i="11"/>
  <c r="J118" i="11" s="1"/>
  <c r="J70" i="11" s="1"/>
  <c r="R96" i="12"/>
  <c r="T140" i="12"/>
  <c r="T131" i="12"/>
  <c r="T96" i="13"/>
  <c r="T95" i="13" s="1"/>
  <c r="BK298" i="13"/>
  <c r="J298" i="13" s="1"/>
  <c r="J70" i="13" s="1"/>
  <c r="R305" i="13"/>
  <c r="T96" i="14"/>
  <c r="T95" i="14" s="1"/>
  <c r="T158" i="14"/>
  <c r="T128" i="15"/>
  <c r="T119" i="15"/>
  <c r="BK96" i="16"/>
  <c r="J96" i="16" s="1"/>
  <c r="J65" i="16" s="1"/>
  <c r="T141" i="16"/>
  <c r="T132" i="16" s="1"/>
  <c r="BK135" i="17"/>
  <c r="J135" i="17" s="1"/>
  <c r="J71" i="17" s="1"/>
  <c r="BK97" i="2"/>
  <c r="J97" i="2" s="1"/>
  <c r="J65" i="2" s="1"/>
  <c r="P137" i="2"/>
  <c r="R137" i="2"/>
  <c r="T199" i="2"/>
  <c r="T190" i="2"/>
  <c r="BK164" i="3"/>
  <c r="J164" i="3" s="1"/>
  <c r="J70" i="3" s="1"/>
  <c r="T96" i="4"/>
  <c r="T95" i="4" s="1"/>
  <c r="T144" i="4"/>
  <c r="R92" i="5"/>
  <c r="R91" i="5" s="1"/>
  <c r="R90" i="5" s="1"/>
  <c r="T92" i="6"/>
  <c r="T91" i="6" s="1"/>
  <c r="T90" i="6" s="1"/>
  <c r="T95" i="7"/>
  <c r="T94" i="7" s="1"/>
  <c r="BK141" i="7"/>
  <c r="J141" i="7"/>
  <c r="J70" i="7" s="1"/>
  <c r="T98" i="8"/>
  <c r="P133" i="8"/>
  <c r="P158" i="8"/>
  <c r="P149" i="8" s="1"/>
  <c r="P165" i="8"/>
  <c r="BK99" i="9"/>
  <c r="J99" i="9" s="1"/>
  <c r="J65" i="9" s="1"/>
  <c r="T109" i="9"/>
  <c r="P131" i="9"/>
  <c r="T137" i="9"/>
  <c r="P155" i="9"/>
  <c r="P146" i="9" s="1"/>
  <c r="R162" i="9"/>
  <c r="T95" i="10"/>
  <c r="T94" i="10" s="1"/>
  <c r="P118" i="10"/>
  <c r="T95" i="11"/>
  <c r="T94" i="11" s="1"/>
  <c r="T93" i="11" s="1"/>
  <c r="T111" i="11"/>
  <c r="T102" i="11" s="1"/>
  <c r="P96" i="12"/>
  <c r="BK116" i="12"/>
  <c r="J116" i="12" s="1"/>
  <c r="J66" i="12" s="1"/>
  <c r="R147" i="12"/>
  <c r="R131" i="12" s="1"/>
  <c r="P305" i="13"/>
  <c r="P289" i="13" s="1"/>
  <c r="BK96" i="14"/>
  <c r="J96" i="14" s="1"/>
  <c r="J65" i="14" s="1"/>
  <c r="BK165" i="14"/>
  <c r="J165" i="14" s="1"/>
  <c r="J71" i="14" s="1"/>
  <c r="P95" i="15"/>
  <c r="P94" i="15" s="1"/>
  <c r="BK135" i="15"/>
  <c r="J135" i="15" s="1"/>
  <c r="J70" i="15" s="1"/>
  <c r="P141" i="16"/>
  <c r="P132" i="16" s="1"/>
  <c r="R148" i="16"/>
  <c r="R132" i="16" s="1"/>
  <c r="T96" i="17"/>
  <c r="T95" i="17" s="1"/>
  <c r="T128" i="17"/>
  <c r="T135" i="17"/>
  <c r="BK149" i="3"/>
  <c r="J149" i="3" s="1"/>
  <c r="J67" i="3" s="1"/>
  <c r="BK132" i="4"/>
  <c r="J132" i="4" s="1"/>
  <c r="J66" i="4" s="1"/>
  <c r="BK107" i="6"/>
  <c r="BK130" i="7"/>
  <c r="J130" i="7"/>
  <c r="J68" i="7" s="1"/>
  <c r="BK148" i="7"/>
  <c r="J148" i="7" s="1"/>
  <c r="J71" i="7" s="1"/>
  <c r="BK146" i="8"/>
  <c r="J146" i="8" s="1"/>
  <c r="J68" i="8" s="1"/>
  <c r="BK147" i="9"/>
  <c r="J147" i="9" s="1"/>
  <c r="J71" i="9" s="1"/>
  <c r="BK125" i="10"/>
  <c r="J125" i="10"/>
  <c r="J71" i="10" s="1"/>
  <c r="BK107" i="11"/>
  <c r="J107" i="11" s="1"/>
  <c r="J68" i="11" s="1"/>
  <c r="BK146" i="14"/>
  <c r="J146" i="14" s="1"/>
  <c r="J66" i="14" s="1"/>
  <c r="BK137" i="16"/>
  <c r="J137" i="16" s="1"/>
  <c r="J69" i="16" s="1"/>
  <c r="BK155" i="16"/>
  <c r="J155" i="16"/>
  <c r="J72" i="16" s="1"/>
  <c r="BK171" i="3"/>
  <c r="J171" i="3" s="1"/>
  <c r="J71" i="3" s="1"/>
  <c r="BK112" i="5"/>
  <c r="J112" i="5" s="1"/>
  <c r="J68" i="5" s="1"/>
  <c r="BK103" i="11"/>
  <c r="J103" i="11" s="1"/>
  <c r="J67" i="11" s="1"/>
  <c r="BK125" i="11"/>
  <c r="J125" i="11"/>
  <c r="J71" i="11" s="1"/>
  <c r="BK132" i="12"/>
  <c r="BK286" i="13"/>
  <c r="J286" i="13"/>
  <c r="J66" i="13" s="1"/>
  <c r="BK294" i="13"/>
  <c r="J294" i="13" s="1"/>
  <c r="J69" i="13" s="1"/>
  <c r="BK312" i="13"/>
  <c r="J312" i="13"/>
  <c r="J72" i="13" s="1"/>
  <c r="BK154" i="14"/>
  <c r="J154" i="14" s="1"/>
  <c r="J69" i="14" s="1"/>
  <c r="BK170" i="14"/>
  <c r="J170" i="14"/>
  <c r="J72" i="14" s="1"/>
  <c r="BK142" i="15"/>
  <c r="J142" i="15" s="1"/>
  <c r="J71" i="15" s="1"/>
  <c r="BK142" i="17"/>
  <c r="J142" i="17" s="1"/>
  <c r="J72" i="17" s="1"/>
  <c r="BK191" i="2"/>
  <c r="J191" i="2" s="1"/>
  <c r="J69" i="2" s="1"/>
  <c r="BK213" i="2"/>
  <c r="J213" i="2"/>
  <c r="J73" i="2" s="1"/>
  <c r="BK153" i="3"/>
  <c r="J153" i="3" s="1"/>
  <c r="J68" i="3" s="1"/>
  <c r="BK136" i="4"/>
  <c r="J136" i="4"/>
  <c r="J68" i="4" s="1"/>
  <c r="BK103" i="10"/>
  <c r="J103" i="10" s="1"/>
  <c r="J67" i="10" s="1"/>
  <c r="BK136" i="12"/>
  <c r="J136" i="12"/>
  <c r="J69" i="12" s="1"/>
  <c r="BK154" i="12"/>
  <c r="J154" i="12" s="1"/>
  <c r="J72" i="12" s="1"/>
  <c r="BK120" i="15"/>
  <c r="J120" i="15"/>
  <c r="J67" i="15" s="1"/>
  <c r="BK133" i="16"/>
  <c r="J133" i="16" s="1"/>
  <c r="J68" i="16" s="1"/>
  <c r="BK116" i="17"/>
  <c r="J116" i="17"/>
  <c r="J66" i="17" s="1"/>
  <c r="BK140" i="4"/>
  <c r="J140" i="4" s="1"/>
  <c r="J69" i="4" s="1"/>
  <c r="BK111" i="6"/>
  <c r="J111" i="6" s="1"/>
  <c r="J68" i="6" s="1"/>
  <c r="BK126" i="7"/>
  <c r="J126" i="7" s="1"/>
  <c r="J67" i="7" s="1"/>
  <c r="BK154" i="8"/>
  <c r="J154" i="8"/>
  <c r="J71" i="8" s="1"/>
  <c r="BK172" i="8"/>
  <c r="J172" i="8" s="1"/>
  <c r="J74" i="8" s="1"/>
  <c r="BK124" i="15"/>
  <c r="J124" i="15"/>
  <c r="J68" i="15" s="1"/>
  <c r="BK120" i="17"/>
  <c r="J120" i="17" s="1"/>
  <c r="J68" i="17" s="1"/>
  <c r="BK124" i="17"/>
  <c r="J124" i="17"/>
  <c r="J69" i="17" s="1"/>
  <c r="BK195" i="2"/>
  <c r="J195" i="2" s="1"/>
  <c r="J70" i="2" s="1"/>
  <c r="BK108" i="5"/>
  <c r="J108" i="5"/>
  <c r="J67" i="5" s="1"/>
  <c r="BK150" i="8"/>
  <c r="J150" i="8" s="1"/>
  <c r="J70" i="8" s="1"/>
  <c r="BK151" i="9"/>
  <c r="J151" i="9"/>
  <c r="J72" i="9" s="1"/>
  <c r="BK169" i="9"/>
  <c r="J169" i="9" s="1"/>
  <c r="J75" i="9" s="1"/>
  <c r="BK158" i="4"/>
  <c r="J158" i="4" s="1"/>
  <c r="J72" i="4" s="1"/>
  <c r="BK107" i="10"/>
  <c r="J107" i="10" s="1"/>
  <c r="J68" i="10" s="1"/>
  <c r="BK290" i="13"/>
  <c r="J290" i="13" s="1"/>
  <c r="J68" i="13" s="1"/>
  <c r="BK150" i="14"/>
  <c r="J150" i="14" s="1"/>
  <c r="J68" i="14" s="1"/>
  <c r="BK129" i="16"/>
  <c r="J129" i="16"/>
  <c r="J66" i="16" s="1"/>
  <c r="J56" i="17"/>
  <c r="BE100" i="17"/>
  <c r="BE101" i="17"/>
  <c r="BE103" i="17"/>
  <c r="BE111" i="17"/>
  <c r="F91" i="17"/>
  <c r="BE98" i="17"/>
  <c r="BE104" i="17"/>
  <c r="BE108" i="17"/>
  <c r="BE110" i="17"/>
  <c r="BE102" i="17"/>
  <c r="BE107" i="17"/>
  <c r="BE114" i="17"/>
  <c r="BE125" i="17"/>
  <c r="BE132" i="17"/>
  <c r="BE136" i="17"/>
  <c r="E50" i="17"/>
  <c r="BE113" i="17"/>
  <c r="BE140" i="17"/>
  <c r="BE97" i="17"/>
  <c r="BE117" i="17"/>
  <c r="BE129" i="17"/>
  <c r="BE143" i="17"/>
  <c r="BE105" i="17"/>
  <c r="BE121" i="17"/>
  <c r="BE138" i="17"/>
  <c r="E50" i="16"/>
  <c r="J88" i="16"/>
  <c r="BE105" i="16"/>
  <c r="BE130" i="16"/>
  <c r="BE97" i="16"/>
  <c r="BE101" i="16"/>
  <c r="BE112" i="16"/>
  <c r="BE116" i="16"/>
  <c r="BE120" i="16"/>
  <c r="BE145" i="16"/>
  <c r="BE151" i="16"/>
  <c r="BE100" i="16"/>
  <c r="BE109" i="16"/>
  <c r="BE134" i="16"/>
  <c r="BE138" i="16"/>
  <c r="BE156" i="16"/>
  <c r="BE124" i="16"/>
  <c r="BE128" i="16"/>
  <c r="BE149" i="16"/>
  <c r="BE153" i="16"/>
  <c r="F59" i="16"/>
  <c r="BE104" i="16"/>
  <c r="BE108" i="16"/>
  <c r="BE113" i="16"/>
  <c r="BE117" i="16"/>
  <c r="BE121" i="16"/>
  <c r="BE125" i="16"/>
  <c r="BE142" i="16"/>
  <c r="E81" i="15"/>
  <c r="BE101" i="15"/>
  <c r="BE103" i="15"/>
  <c r="BE106" i="15"/>
  <c r="BE108" i="15"/>
  <c r="BE114" i="15"/>
  <c r="BE116" i="15"/>
  <c r="BE132" i="15"/>
  <c r="BE97" i="15"/>
  <c r="BE99" i="15"/>
  <c r="BE100" i="15"/>
  <c r="BE107" i="15"/>
  <c r="BE117" i="15"/>
  <c r="BE118" i="15"/>
  <c r="F90" i="15"/>
  <c r="BE96" i="15"/>
  <c r="BE109" i="15"/>
  <c r="BE111" i="15"/>
  <c r="BE112" i="15"/>
  <c r="BE121" i="15"/>
  <c r="BE129" i="15"/>
  <c r="BE136" i="15"/>
  <c r="BE143" i="15"/>
  <c r="BE98" i="15"/>
  <c r="BE110" i="15"/>
  <c r="BE115" i="15"/>
  <c r="J56" i="15"/>
  <c r="BE102" i="15"/>
  <c r="BE113" i="15"/>
  <c r="BE125" i="15"/>
  <c r="BE140" i="15"/>
  <c r="BE104" i="15"/>
  <c r="BE105" i="15"/>
  <c r="BE138" i="15"/>
  <c r="E50" i="14"/>
  <c r="BE127" i="14"/>
  <c r="BE129" i="14"/>
  <c r="BE137" i="14"/>
  <c r="BE138" i="14"/>
  <c r="BE124" i="14"/>
  <c r="BE126" i="14"/>
  <c r="F91" i="14"/>
  <c r="BE97" i="14"/>
  <c r="BE108" i="14"/>
  <c r="BE110" i="14"/>
  <c r="BE115" i="14"/>
  <c r="BE116" i="14"/>
  <c r="BE119" i="14"/>
  <c r="BE123" i="14"/>
  <c r="BE125" i="14"/>
  <c r="BE132" i="14"/>
  <c r="BE140" i="14"/>
  <c r="BE144" i="14"/>
  <c r="BE151" i="14"/>
  <c r="BE171" i="14"/>
  <c r="J56" i="14"/>
  <c r="BE107" i="14"/>
  <c r="BE113" i="14"/>
  <c r="BE122" i="14"/>
  <c r="BE128" i="14"/>
  <c r="BE130" i="14"/>
  <c r="BE131" i="14"/>
  <c r="BE139" i="14"/>
  <c r="BE141" i="14"/>
  <c r="BE162" i="14"/>
  <c r="BE166" i="14"/>
  <c r="BE168" i="14"/>
  <c r="BE114" i="14"/>
  <c r="BE117" i="14"/>
  <c r="BE133" i="14"/>
  <c r="BE134" i="14"/>
  <c r="BE147" i="14"/>
  <c r="BE155" i="14"/>
  <c r="BE169" i="14"/>
  <c r="BE118" i="14"/>
  <c r="BE135" i="14"/>
  <c r="BE136" i="14"/>
  <c r="BE159" i="14"/>
  <c r="BE106" i="13"/>
  <c r="BE110" i="13"/>
  <c r="BE151" i="13"/>
  <c r="BE166" i="13"/>
  <c r="BE170" i="13"/>
  <c r="BE171" i="13"/>
  <c r="BE173" i="13"/>
  <c r="BE175" i="13"/>
  <c r="BE176" i="13"/>
  <c r="BE182" i="13"/>
  <c r="BE185" i="13"/>
  <c r="BE192" i="13"/>
  <c r="BE210" i="13"/>
  <c r="BE216" i="13"/>
  <c r="BE223" i="13"/>
  <c r="BE272" i="13"/>
  <c r="J132" i="12"/>
  <c r="J68" i="12"/>
  <c r="BE103" i="13"/>
  <c r="BE141" i="13"/>
  <c r="BE156" i="13"/>
  <c r="BE160" i="13"/>
  <c r="BE168" i="13"/>
  <c r="BE180" i="13"/>
  <c r="BE195" i="13"/>
  <c r="BE204" i="13"/>
  <c r="BE231" i="13"/>
  <c r="BE244" i="13"/>
  <c r="BE295" i="13"/>
  <c r="BE313" i="13"/>
  <c r="E50" i="13"/>
  <c r="BE113" i="13"/>
  <c r="BE120" i="13"/>
  <c r="BE126" i="13"/>
  <c r="BE146" i="13"/>
  <c r="BE161" i="13"/>
  <c r="BE164" i="13"/>
  <c r="BE167" i="13"/>
  <c r="BE169" i="13"/>
  <c r="BE178" i="13"/>
  <c r="BE179" i="13"/>
  <c r="BE187" i="13"/>
  <c r="BE191" i="13"/>
  <c r="BE203" i="13"/>
  <c r="BE207" i="13"/>
  <c r="BE208" i="13"/>
  <c r="BE246" i="13"/>
  <c r="BE249" i="13"/>
  <c r="BE267" i="13"/>
  <c r="BE283" i="13"/>
  <c r="BE287" i="13"/>
  <c r="BE310" i="13"/>
  <c r="J88" i="13"/>
  <c r="BE122" i="13"/>
  <c r="BE132" i="13"/>
  <c r="BE159" i="13"/>
  <c r="BE174" i="13"/>
  <c r="BE183" i="13"/>
  <c r="BE184" i="13"/>
  <c r="BE194" i="13"/>
  <c r="BE196" i="13"/>
  <c r="BE198" i="13"/>
  <c r="BE200" i="13"/>
  <c r="BE201" i="13"/>
  <c r="BE205" i="13"/>
  <c r="BE221" i="13"/>
  <c r="BE252" i="13"/>
  <c r="BE259" i="13"/>
  <c r="BE278" i="13"/>
  <c r="BE291" i="13"/>
  <c r="F59" i="13"/>
  <c r="BE124" i="13"/>
  <c r="BE162" i="13"/>
  <c r="BE163" i="13"/>
  <c r="BE172" i="13"/>
  <c r="BE202" i="13"/>
  <c r="BE209" i="13"/>
  <c r="BE219" i="13"/>
  <c r="BE228" i="13"/>
  <c r="BE236" i="13"/>
  <c r="BE241" i="13"/>
  <c r="BE254" i="13"/>
  <c r="BE269" i="13"/>
  <c r="BE280" i="13"/>
  <c r="BE302" i="13"/>
  <c r="BE306" i="13"/>
  <c r="BE308" i="13"/>
  <c r="BE97" i="13"/>
  <c r="BE100" i="13"/>
  <c r="BE118" i="13"/>
  <c r="BE129" i="13"/>
  <c r="BE133" i="13"/>
  <c r="BE135" i="13"/>
  <c r="BE165" i="13"/>
  <c r="BE177" i="13"/>
  <c r="BE181" i="13"/>
  <c r="BE186" i="13"/>
  <c r="BE188" i="13"/>
  <c r="BE193" i="13"/>
  <c r="BE197" i="13"/>
  <c r="BE199" i="13"/>
  <c r="BE206" i="13"/>
  <c r="BE213" i="13"/>
  <c r="BE242" i="13"/>
  <c r="BE261" i="13"/>
  <c r="BE299" i="13"/>
  <c r="E82" i="12"/>
  <c r="BE123" i="12"/>
  <c r="BE133" i="12"/>
  <c r="BE144" i="12"/>
  <c r="F91" i="12"/>
  <c r="BE97" i="12"/>
  <c r="BE128" i="12"/>
  <c r="BE150" i="12"/>
  <c r="J56" i="12"/>
  <c r="BE100" i="12"/>
  <c r="BE114" i="12"/>
  <c r="BE115" i="12"/>
  <c r="BE137" i="12"/>
  <c r="BE120" i="12"/>
  <c r="BE148" i="12"/>
  <c r="BE107" i="12"/>
  <c r="BE109" i="12"/>
  <c r="BE152" i="12"/>
  <c r="BE112" i="12"/>
  <c r="BE113" i="12"/>
  <c r="BE117" i="12"/>
  <c r="BE125" i="12"/>
  <c r="BE141" i="12"/>
  <c r="BE155" i="12"/>
  <c r="F90" i="11"/>
  <c r="BE126" i="11"/>
  <c r="BE119" i="11"/>
  <c r="E81" i="11"/>
  <c r="J87" i="11"/>
  <c r="BE108" i="11"/>
  <c r="BE98" i="11"/>
  <c r="BE99" i="11"/>
  <c r="BE112" i="11"/>
  <c r="BE115" i="11"/>
  <c r="BE121" i="11"/>
  <c r="BE97" i="11"/>
  <c r="BE100" i="11"/>
  <c r="BE123" i="11"/>
  <c r="BE96" i="11"/>
  <c r="BE101" i="11"/>
  <c r="BE104" i="11"/>
  <c r="E81" i="10"/>
  <c r="BE108" i="10"/>
  <c r="BE112" i="10"/>
  <c r="F59" i="10"/>
  <c r="J87" i="10"/>
  <c r="BE99" i="10"/>
  <c r="BE101" i="10"/>
  <c r="BE123" i="10"/>
  <c r="BE126" i="10"/>
  <c r="BE119" i="10"/>
  <c r="BE98" i="10"/>
  <c r="BE100" i="10"/>
  <c r="BE97" i="10"/>
  <c r="BE115" i="10"/>
  <c r="BE121" i="10"/>
  <c r="BE96" i="10"/>
  <c r="BE104" i="10"/>
  <c r="BE116" i="9"/>
  <c r="BE123" i="9"/>
  <c r="BE135" i="9"/>
  <c r="BE165" i="9"/>
  <c r="E85" i="9"/>
  <c r="BE118" i="9"/>
  <c r="BE132" i="9"/>
  <c r="BE138" i="9"/>
  <c r="BE144" i="9"/>
  <c r="BE159" i="9"/>
  <c r="J91" i="9"/>
  <c r="BE106" i="9"/>
  <c r="BE110" i="9"/>
  <c r="BE113" i="9"/>
  <c r="BE125" i="9"/>
  <c r="BE148" i="9"/>
  <c r="BE156" i="9"/>
  <c r="BE167" i="9"/>
  <c r="F59" i="9"/>
  <c r="BE114" i="9"/>
  <c r="BE120" i="9"/>
  <c r="BE128" i="9"/>
  <c r="BE163" i="9"/>
  <c r="BE100" i="9"/>
  <c r="BE103" i="9"/>
  <c r="BE152" i="9"/>
  <c r="BE170" i="9"/>
  <c r="J56" i="8"/>
  <c r="F59" i="8"/>
  <c r="BE102" i="8"/>
  <c r="BE99" i="8"/>
  <c r="BE119" i="8"/>
  <c r="BE142" i="8"/>
  <c r="BE144" i="8"/>
  <c r="BE159" i="8"/>
  <c r="BE106" i="8"/>
  <c r="BE122" i="8"/>
  <c r="BE125" i="8"/>
  <c r="BE147" i="8"/>
  <c r="BE162" i="8"/>
  <c r="BE170" i="8"/>
  <c r="E50" i="8"/>
  <c r="BE130" i="8"/>
  <c r="BE155" i="8"/>
  <c r="BE173" i="8"/>
  <c r="BE113" i="8"/>
  <c r="BE134" i="8"/>
  <c r="BE151" i="8"/>
  <c r="BE166" i="8"/>
  <c r="BE168" i="8"/>
  <c r="J107" i="6"/>
  <c r="J67" i="6" s="1"/>
  <c r="BE127" i="7"/>
  <c r="BE142" i="7"/>
  <c r="J56" i="7"/>
  <c r="BE96" i="7"/>
  <c r="BE120" i="7"/>
  <c r="BE138" i="7"/>
  <c r="E50" i="7"/>
  <c r="F59" i="7"/>
  <c r="BE101" i="7"/>
  <c r="BE106" i="7"/>
  <c r="BE131" i="7"/>
  <c r="BE144" i="7"/>
  <c r="BE115" i="7"/>
  <c r="BE146" i="7"/>
  <c r="BE104" i="7"/>
  <c r="BE149" i="7"/>
  <c r="BE114" i="7"/>
  <c r="BE135" i="7"/>
  <c r="BE93" i="6"/>
  <c r="J56" i="6"/>
  <c r="E78" i="6"/>
  <c r="F87" i="6"/>
  <c r="BE104" i="6"/>
  <c r="BE108" i="6"/>
  <c r="BE112" i="6"/>
  <c r="BK107" i="5"/>
  <c r="J107" i="5" s="1"/>
  <c r="J66" i="5" s="1"/>
  <c r="BE99" i="6"/>
  <c r="BE96" i="6"/>
  <c r="BE102" i="6"/>
  <c r="F87" i="5"/>
  <c r="J56" i="5"/>
  <c r="BE99" i="5"/>
  <c r="BE93" i="5"/>
  <c r="E50" i="5"/>
  <c r="BE96" i="5"/>
  <c r="BE102" i="5"/>
  <c r="BE113" i="5"/>
  <c r="BE104" i="5"/>
  <c r="BE109" i="5"/>
  <c r="BE102" i="4"/>
  <c r="BE118" i="4"/>
  <c r="BE121" i="4"/>
  <c r="BE129" i="4"/>
  <c r="E50" i="4"/>
  <c r="BE124" i="4"/>
  <c r="BE126" i="4"/>
  <c r="BE137" i="4"/>
  <c r="J56" i="4"/>
  <c r="F91" i="4"/>
  <c r="BE97" i="4"/>
  <c r="BE115" i="4"/>
  <c r="BE156" i="4"/>
  <c r="BE106" i="4"/>
  <c r="BE145" i="4"/>
  <c r="BE152" i="4"/>
  <c r="BE105" i="4"/>
  <c r="BE148" i="4"/>
  <c r="BE159" i="4"/>
  <c r="BE109" i="4"/>
  <c r="BE112" i="4"/>
  <c r="BE133" i="4"/>
  <c r="BE141" i="4"/>
  <c r="BE154" i="4"/>
  <c r="BK190" i="2"/>
  <c r="J190" i="2" s="1"/>
  <c r="J68" i="2" s="1"/>
  <c r="BE104" i="3"/>
  <c r="BE110" i="3"/>
  <c r="BE119" i="3"/>
  <c r="BE158" i="3"/>
  <c r="BE167" i="3"/>
  <c r="BE172" i="3"/>
  <c r="E81" i="3"/>
  <c r="F90" i="3"/>
  <c r="BE101" i="3"/>
  <c r="BE143" i="3"/>
  <c r="BE154" i="3"/>
  <c r="J56" i="3"/>
  <c r="BE96" i="3"/>
  <c r="BE107" i="3"/>
  <c r="BE116" i="3"/>
  <c r="BE136" i="3"/>
  <c r="BE150" i="3"/>
  <c r="BE169" i="3"/>
  <c r="BE113" i="3"/>
  <c r="BE128" i="3"/>
  <c r="BE131" i="3"/>
  <c r="BE140" i="3"/>
  <c r="BE161" i="3"/>
  <c r="BE122" i="3"/>
  <c r="BE125" i="3"/>
  <c r="BE138" i="3"/>
  <c r="BE165" i="3"/>
  <c r="F92" i="2"/>
  <c r="BE138" i="2"/>
  <c r="BE155" i="2"/>
  <c r="BE172" i="2"/>
  <c r="BE188" i="2"/>
  <c r="BE196" i="2"/>
  <c r="BE200" i="2"/>
  <c r="BE211" i="2"/>
  <c r="J56" i="2"/>
  <c r="BE98" i="2"/>
  <c r="BE145" i="2"/>
  <c r="BE151" i="2"/>
  <c r="BE180" i="2"/>
  <c r="BE184" i="2"/>
  <c r="BE203" i="2"/>
  <c r="E50" i="2"/>
  <c r="BE109" i="2"/>
  <c r="BE113" i="2"/>
  <c r="BE134" i="2"/>
  <c r="BE140" i="2"/>
  <c r="BE158" i="2"/>
  <c r="BE186" i="2"/>
  <c r="BE106" i="2"/>
  <c r="BE143" i="2"/>
  <c r="BE169" i="2"/>
  <c r="BE182" i="2"/>
  <c r="BE209" i="2"/>
  <c r="BE101" i="2"/>
  <c r="BE125" i="2"/>
  <c r="BE163" i="2"/>
  <c r="BE175" i="2"/>
  <c r="BE119" i="2"/>
  <c r="BE129" i="2"/>
  <c r="BE148" i="2"/>
  <c r="BE166" i="2"/>
  <c r="BE178" i="2"/>
  <c r="BE192" i="2"/>
  <c r="BE207" i="2"/>
  <c r="BE214" i="2"/>
  <c r="F39" i="2"/>
  <c r="BD56" i="1" s="1"/>
  <c r="F36" i="4"/>
  <c r="BA58" i="1" s="1"/>
  <c r="F36" i="5"/>
  <c r="BA59" i="1" s="1"/>
  <c r="F36" i="6"/>
  <c r="BA60" i="1" s="1"/>
  <c r="F38" i="7"/>
  <c r="BC61" i="1" s="1"/>
  <c r="J36" i="8"/>
  <c r="AW62" i="1" s="1"/>
  <c r="J36" i="9"/>
  <c r="AW63" i="1"/>
  <c r="J36" i="10"/>
  <c r="AW64" i="1" s="1"/>
  <c r="F36" i="11"/>
  <c r="BA65" i="1" s="1"/>
  <c r="J36" i="12"/>
  <c r="AW66" i="1" s="1"/>
  <c r="F37" i="13"/>
  <c r="BB67" i="1" s="1"/>
  <c r="J36" i="14"/>
  <c r="AW68" i="1" s="1"/>
  <c r="J36" i="15"/>
  <c r="AW70" i="1" s="1"/>
  <c r="F39" i="16"/>
  <c r="BD71" i="1" s="1"/>
  <c r="F38" i="17"/>
  <c r="BC72" i="1" s="1"/>
  <c r="AS54" i="1"/>
  <c r="F36" i="3"/>
  <c r="BA57" i="1" s="1"/>
  <c r="J36" i="3"/>
  <c r="AW57" i="1" s="1"/>
  <c r="F39" i="3"/>
  <c r="BD57" i="1" s="1"/>
  <c r="F39" i="4"/>
  <c r="BD58" i="1" s="1"/>
  <c r="J36" i="6"/>
  <c r="AW60" i="1"/>
  <c r="F39" i="7"/>
  <c r="BD61" i="1" s="1"/>
  <c r="F37" i="8"/>
  <c r="BB62" i="1" s="1"/>
  <c r="F36" i="10"/>
  <c r="BA64" i="1" s="1"/>
  <c r="F37" i="10"/>
  <c r="BB64" i="1" s="1"/>
  <c r="J36" i="11"/>
  <c r="AW65" i="1" s="1"/>
  <c r="F36" i="13"/>
  <c r="BA67" i="1" s="1"/>
  <c r="F39" i="15"/>
  <c r="BD70" i="1" s="1"/>
  <c r="F39" i="17"/>
  <c r="BD72" i="1" s="1"/>
  <c r="F38" i="2"/>
  <c r="BC56" i="1" s="1"/>
  <c r="F37" i="3"/>
  <c r="BB57" i="1" s="1"/>
  <c r="J36" i="5"/>
  <c r="AW59" i="1" s="1"/>
  <c r="F37" i="6"/>
  <c r="BB60" i="1" s="1"/>
  <c r="F37" i="7"/>
  <c r="BB61" i="1" s="1"/>
  <c r="F38" i="8"/>
  <c r="BC62" i="1" s="1"/>
  <c r="F39" i="9"/>
  <c r="BD63" i="1" s="1"/>
  <c r="F38" i="11"/>
  <c r="BC65" i="1" s="1"/>
  <c r="F39" i="12"/>
  <c r="BD66" i="1" s="1"/>
  <c r="F36" i="14"/>
  <c r="BA68" i="1" s="1"/>
  <c r="F39" i="14"/>
  <c r="BD68" i="1" s="1"/>
  <c r="F38" i="14"/>
  <c r="BC68" i="1" s="1"/>
  <c r="F37" i="14"/>
  <c r="BB68" i="1" s="1"/>
  <c r="F36" i="16"/>
  <c r="BA71" i="1" s="1"/>
  <c r="J36" i="17"/>
  <c r="AW72" i="1" s="1"/>
  <c r="F36" i="2"/>
  <c r="BA56" i="1" s="1"/>
  <c r="F38" i="3"/>
  <c r="BC57" i="1" s="1"/>
  <c r="J36" i="4"/>
  <c r="AW58" i="1" s="1"/>
  <c r="F38" i="5"/>
  <c r="BC59" i="1" s="1"/>
  <c r="F36" i="7"/>
  <c r="BA61" i="1" s="1"/>
  <c r="F39" i="8"/>
  <c r="BD62" i="1" s="1"/>
  <c r="F38" i="9"/>
  <c r="BC63" i="1" s="1"/>
  <c r="F39" i="11"/>
  <c r="BD65" i="1"/>
  <c r="F37" i="12"/>
  <c r="BB66" i="1" s="1"/>
  <c r="F39" i="13"/>
  <c r="BD67" i="1" s="1"/>
  <c r="F36" i="15"/>
  <c r="BA70" i="1" s="1"/>
  <c r="F38" i="16"/>
  <c r="BC71" i="1" s="1"/>
  <c r="J36" i="2"/>
  <c r="AW56" i="1" s="1"/>
  <c r="F37" i="4"/>
  <c r="BB58" i="1" s="1"/>
  <c r="F39" i="5"/>
  <c r="BD59" i="1" s="1"/>
  <c r="F38" i="6"/>
  <c r="BC60" i="1" s="1"/>
  <c r="F36" i="8"/>
  <c r="BA62" i="1" s="1"/>
  <c r="F37" i="9"/>
  <c r="BB63" i="1" s="1"/>
  <c r="F38" i="10"/>
  <c r="BC64" i="1" s="1"/>
  <c r="F36" i="12"/>
  <c r="BA66" i="1" s="1"/>
  <c r="F38" i="13"/>
  <c r="BC67" i="1" s="1"/>
  <c r="F38" i="15"/>
  <c r="BC70" i="1" s="1"/>
  <c r="J36" i="16"/>
  <c r="AW71" i="1" s="1"/>
  <c r="F36" i="17"/>
  <c r="BA72" i="1" s="1"/>
  <c r="F37" i="2"/>
  <c r="BB56" i="1" s="1"/>
  <c r="F38" i="4"/>
  <c r="BC58" i="1" s="1"/>
  <c r="F37" i="5"/>
  <c r="BB59" i="1" s="1"/>
  <c r="F39" i="6"/>
  <c r="BD60" i="1" s="1"/>
  <c r="J36" i="7"/>
  <c r="AW61" i="1" s="1"/>
  <c r="F36" i="9"/>
  <c r="BA63" i="1" s="1"/>
  <c r="F39" i="10"/>
  <c r="BD64" i="1" s="1"/>
  <c r="F37" i="11"/>
  <c r="BB65" i="1" s="1"/>
  <c r="F38" i="12"/>
  <c r="BC66" i="1" s="1"/>
  <c r="J36" i="13"/>
  <c r="AW67" i="1" s="1"/>
  <c r="F37" i="15"/>
  <c r="BB70" i="1" s="1"/>
  <c r="F37" i="16"/>
  <c r="BB71" i="1" s="1"/>
  <c r="F37" i="17"/>
  <c r="BB72" i="1" s="1"/>
  <c r="BK119" i="15" l="1"/>
  <c r="J119" i="15" s="1"/>
  <c r="J66" i="15" s="1"/>
  <c r="J95" i="15"/>
  <c r="J65" i="15" s="1"/>
  <c r="BK95" i="14"/>
  <c r="J95" i="14" s="1"/>
  <c r="J64" i="14" s="1"/>
  <c r="BK95" i="13"/>
  <c r="BK95" i="12"/>
  <c r="J95" i="12" s="1"/>
  <c r="J64" i="12" s="1"/>
  <c r="BK94" i="7"/>
  <c r="J94" i="7" s="1"/>
  <c r="J64" i="7" s="1"/>
  <c r="J92" i="6"/>
  <c r="J65" i="6" s="1"/>
  <c r="BK91" i="5"/>
  <c r="J91" i="5" s="1"/>
  <c r="J64" i="5" s="1"/>
  <c r="R146" i="9"/>
  <c r="T97" i="8"/>
  <c r="R95" i="12"/>
  <c r="P135" i="4"/>
  <c r="T135" i="4"/>
  <c r="T94" i="4" s="1"/>
  <c r="R148" i="3"/>
  <c r="R102" i="10"/>
  <c r="T119" i="17"/>
  <c r="P148" i="3"/>
  <c r="P119" i="17"/>
  <c r="T102" i="10"/>
  <c r="P131" i="12"/>
  <c r="P94" i="12" s="1"/>
  <c r="AU66" i="1" s="1"/>
  <c r="P95" i="12"/>
  <c r="R289" i="13"/>
  <c r="P102" i="10"/>
  <c r="T149" i="14"/>
  <c r="P190" i="2"/>
  <c r="BK95" i="4"/>
  <c r="J95" i="4" s="1"/>
  <c r="J64" i="4" s="1"/>
  <c r="BK96" i="2"/>
  <c r="J96" i="2" s="1"/>
  <c r="J64" i="2" s="1"/>
  <c r="BK94" i="3"/>
  <c r="J94" i="3" s="1"/>
  <c r="J64" i="3" s="1"/>
  <c r="R93" i="11"/>
  <c r="R96" i="2"/>
  <c r="R95" i="2" s="1"/>
  <c r="R93" i="15"/>
  <c r="P94" i="4"/>
  <c r="AU58" i="1"/>
  <c r="P94" i="14"/>
  <c r="AU68" i="1" s="1"/>
  <c r="R93" i="7"/>
  <c r="R94" i="14"/>
  <c r="R94" i="4"/>
  <c r="P119" i="15"/>
  <c r="P93" i="15" s="1"/>
  <c r="AU70" i="1" s="1"/>
  <c r="P102" i="11"/>
  <c r="P93" i="11"/>
  <c r="AU65" i="1" s="1"/>
  <c r="T94" i="17"/>
  <c r="T93" i="10"/>
  <c r="BK95" i="16"/>
  <c r="J95" i="16" s="1"/>
  <c r="J64" i="16" s="1"/>
  <c r="P94" i="17"/>
  <c r="AU72" i="1" s="1"/>
  <c r="T96" i="2"/>
  <c r="T95" i="2" s="1"/>
  <c r="P93" i="7"/>
  <c r="AU61" i="1" s="1"/>
  <c r="P96" i="2"/>
  <c r="P95" i="2" s="1"/>
  <c r="AU56" i="1" s="1"/>
  <c r="BK106" i="6"/>
  <c r="J106" i="6" s="1"/>
  <c r="J66" i="6" s="1"/>
  <c r="T93" i="7"/>
  <c r="T94" i="14"/>
  <c r="P94" i="13"/>
  <c r="AU67" i="1" s="1"/>
  <c r="P98" i="9"/>
  <c r="P97" i="9" s="1"/>
  <c r="AU63" i="1" s="1"/>
  <c r="R98" i="9"/>
  <c r="R97" i="9" s="1"/>
  <c r="BK131" i="12"/>
  <c r="J131" i="12" s="1"/>
  <c r="J67" i="12" s="1"/>
  <c r="T94" i="13"/>
  <c r="R94" i="16"/>
  <c r="T149" i="8"/>
  <c r="T96" i="8" s="1"/>
  <c r="R94" i="12"/>
  <c r="R93" i="3"/>
  <c r="P94" i="16"/>
  <c r="AU71" i="1"/>
  <c r="R93" i="10"/>
  <c r="P93" i="3"/>
  <c r="AU57" i="1" s="1"/>
  <c r="T93" i="15"/>
  <c r="P93" i="10"/>
  <c r="AU64" i="1"/>
  <c r="BK95" i="2"/>
  <c r="J95" i="2" s="1"/>
  <c r="R94" i="13"/>
  <c r="P97" i="8"/>
  <c r="P96" i="8"/>
  <c r="AU62" i="1" s="1"/>
  <c r="T93" i="3"/>
  <c r="T94" i="16"/>
  <c r="T98" i="9"/>
  <c r="T97" i="9" s="1"/>
  <c r="R97" i="8"/>
  <c r="R96" i="8"/>
  <c r="R94" i="17"/>
  <c r="T95" i="12"/>
  <c r="T94" i="12" s="1"/>
  <c r="BK98" i="9"/>
  <c r="J98" i="9" s="1"/>
  <c r="J64" i="9" s="1"/>
  <c r="BK94" i="10"/>
  <c r="BK102" i="10"/>
  <c r="J102" i="10" s="1"/>
  <c r="J66" i="10" s="1"/>
  <c r="BK102" i="11"/>
  <c r="J102" i="11" s="1"/>
  <c r="J66" i="11" s="1"/>
  <c r="BK97" i="8"/>
  <c r="J97" i="8" s="1"/>
  <c r="J64" i="8" s="1"/>
  <c r="BK149" i="8"/>
  <c r="J149" i="8" s="1"/>
  <c r="J69" i="8" s="1"/>
  <c r="BK94" i="11"/>
  <c r="J94" i="11" s="1"/>
  <c r="J64" i="11" s="1"/>
  <c r="BK149" i="14"/>
  <c r="J149" i="14" s="1"/>
  <c r="J67" i="14" s="1"/>
  <c r="BK132" i="16"/>
  <c r="J132" i="16" s="1"/>
  <c r="J67" i="16" s="1"/>
  <c r="BK95" i="17"/>
  <c r="J95" i="17" s="1"/>
  <c r="J64" i="17" s="1"/>
  <c r="BK119" i="17"/>
  <c r="J119" i="17" s="1"/>
  <c r="J67" i="17" s="1"/>
  <c r="BK146" i="9"/>
  <c r="J146" i="9" s="1"/>
  <c r="J70" i="9" s="1"/>
  <c r="BK289" i="13"/>
  <c r="J289" i="13" s="1"/>
  <c r="J67" i="13" s="1"/>
  <c r="BK125" i="7"/>
  <c r="BK148" i="3"/>
  <c r="J148" i="3" s="1"/>
  <c r="J66" i="3" s="1"/>
  <c r="BK135" i="4"/>
  <c r="J135" i="4" s="1"/>
  <c r="J67" i="4" s="1"/>
  <c r="J95" i="13"/>
  <c r="J64" i="13" s="1"/>
  <c r="BK90" i="5"/>
  <c r="J90" i="5" s="1"/>
  <c r="J32" i="5" s="1"/>
  <c r="AG59" i="1" s="1"/>
  <c r="F35" i="2"/>
  <c r="AZ56" i="1" s="1"/>
  <c r="F35" i="6"/>
  <c r="AZ60" i="1" s="1"/>
  <c r="F35" i="9"/>
  <c r="AZ63" i="1" s="1"/>
  <c r="J35" i="12"/>
  <c r="AV66" i="1" s="1"/>
  <c r="AT66" i="1" s="1"/>
  <c r="BB55" i="1"/>
  <c r="AX55" i="1" s="1"/>
  <c r="BC55" i="1"/>
  <c r="F35" i="15"/>
  <c r="AZ70" i="1" s="1"/>
  <c r="F35" i="17"/>
  <c r="AZ72" i="1" s="1"/>
  <c r="F35" i="3"/>
  <c r="AZ57" i="1" s="1"/>
  <c r="J35" i="5"/>
  <c r="AV59" i="1" s="1"/>
  <c r="AT59" i="1" s="1"/>
  <c r="F35" i="8"/>
  <c r="AZ62" i="1" s="1"/>
  <c r="F35" i="13"/>
  <c r="AZ67" i="1" s="1"/>
  <c r="BC69" i="1"/>
  <c r="AY69" i="1" s="1"/>
  <c r="J35" i="2"/>
  <c r="AV56" i="1" s="1"/>
  <c r="AT56" i="1" s="1"/>
  <c r="F35" i="7"/>
  <c r="AZ61" i="1" s="1"/>
  <c r="F35" i="10"/>
  <c r="AZ64" i="1" s="1"/>
  <c r="F35" i="11"/>
  <c r="AZ65" i="1" s="1"/>
  <c r="J35" i="14"/>
  <c r="AV68" i="1" s="1"/>
  <c r="AT68" i="1" s="1"/>
  <c r="J35" i="16"/>
  <c r="AV71" i="1" s="1"/>
  <c r="AT71" i="1" s="1"/>
  <c r="BD69" i="1"/>
  <c r="J35" i="3"/>
  <c r="AV57" i="1" s="1"/>
  <c r="AT57" i="1" s="1"/>
  <c r="F35" i="5"/>
  <c r="AZ59" i="1"/>
  <c r="J35" i="8"/>
  <c r="AV62" i="1" s="1"/>
  <c r="AT62" i="1" s="1"/>
  <c r="J35" i="11"/>
  <c r="AV65" i="1" s="1"/>
  <c r="AT65" i="1" s="1"/>
  <c r="F35" i="14"/>
  <c r="AZ68" i="1" s="1"/>
  <c r="F35" i="16"/>
  <c r="AZ71" i="1" s="1"/>
  <c r="BB69" i="1"/>
  <c r="AX69" i="1" s="1"/>
  <c r="J35" i="4"/>
  <c r="AV58" i="1" s="1"/>
  <c r="AT58" i="1" s="1"/>
  <c r="J35" i="6"/>
  <c r="AV60" i="1" s="1"/>
  <c r="AT60" i="1" s="1"/>
  <c r="J35" i="9"/>
  <c r="AV63" i="1" s="1"/>
  <c r="AT63" i="1" s="1"/>
  <c r="J35" i="13"/>
  <c r="AV67" i="1" s="1"/>
  <c r="AT67" i="1" s="1"/>
  <c r="J35" i="17"/>
  <c r="AV72" i="1" s="1"/>
  <c r="AT72" i="1" s="1"/>
  <c r="F35" i="4"/>
  <c r="AZ58" i="1" s="1"/>
  <c r="J35" i="7"/>
  <c r="AV61" i="1"/>
  <c r="AT61" i="1" s="1"/>
  <c r="J35" i="10"/>
  <c r="AV64" i="1" s="1"/>
  <c r="AT64" i="1" s="1"/>
  <c r="F35" i="12"/>
  <c r="AZ66" i="1" s="1"/>
  <c r="BD55" i="1"/>
  <c r="BA55" i="1"/>
  <c r="AW55" i="1" s="1"/>
  <c r="J35" i="15"/>
  <c r="AV70" i="1" s="1"/>
  <c r="AT70" i="1" s="1"/>
  <c r="BA69" i="1"/>
  <c r="AW69" i="1" s="1"/>
  <c r="BK93" i="15" l="1"/>
  <c r="J93" i="15" s="1"/>
  <c r="J63" i="15" s="1"/>
  <c r="J32" i="15"/>
  <c r="AG70" i="1" s="1"/>
  <c r="AN70" i="1" s="1"/>
  <c r="BK94" i="14"/>
  <c r="J94" i="14" s="1"/>
  <c r="J63" i="14" s="1"/>
  <c r="BK93" i="7"/>
  <c r="J93" i="7" s="1"/>
  <c r="J63" i="7" s="1"/>
  <c r="J125" i="7"/>
  <c r="J66" i="7" s="1"/>
  <c r="BK94" i="12"/>
  <c r="J94" i="12" s="1"/>
  <c r="J63" i="12" s="1"/>
  <c r="J32" i="2"/>
  <c r="J41" i="2" s="1"/>
  <c r="J63" i="2"/>
  <c r="BK93" i="10"/>
  <c r="J93" i="10" s="1"/>
  <c r="J63" i="10" s="1"/>
  <c r="BK96" i="8"/>
  <c r="J96" i="8" s="1"/>
  <c r="J63" i="8" s="1"/>
  <c r="BK97" i="9"/>
  <c r="J97" i="9" s="1"/>
  <c r="J63" i="9" s="1"/>
  <c r="J94" i="10"/>
  <c r="J64" i="10" s="1"/>
  <c r="BK94" i="13"/>
  <c r="J94" i="13" s="1"/>
  <c r="J63" i="13" s="1"/>
  <c r="BK94" i="17"/>
  <c r="J94" i="17" s="1"/>
  <c r="J63" i="17" s="1"/>
  <c r="BK93" i="3"/>
  <c r="J93" i="3" s="1"/>
  <c r="J63" i="3" s="1"/>
  <c r="BK90" i="6"/>
  <c r="J90" i="6" s="1"/>
  <c r="J63" i="6" s="1"/>
  <c r="BK93" i="11"/>
  <c r="J93" i="11" s="1"/>
  <c r="J63" i="11" s="1"/>
  <c r="BK94" i="4"/>
  <c r="J94" i="4" s="1"/>
  <c r="J63" i="4" s="1"/>
  <c r="BK94" i="16"/>
  <c r="J94" i="16" s="1"/>
  <c r="J63" i="16" s="1"/>
  <c r="AN59" i="1"/>
  <c r="J63" i="5"/>
  <c r="J41" i="5"/>
  <c r="AU55" i="1"/>
  <c r="AU69" i="1"/>
  <c r="BD54" i="1"/>
  <c r="W33" i="1" s="1"/>
  <c r="BC54" i="1"/>
  <c r="W32" i="1" s="1"/>
  <c r="AY55" i="1"/>
  <c r="BA54" i="1"/>
  <c r="AW54" i="1" s="1"/>
  <c r="AK30" i="1" s="1"/>
  <c r="AZ69" i="1"/>
  <c r="AV69" i="1" s="1"/>
  <c r="AT69" i="1" s="1"/>
  <c r="AZ55" i="1"/>
  <c r="BB54" i="1"/>
  <c r="W31" i="1" s="1"/>
  <c r="J41" i="15" l="1"/>
  <c r="J32" i="14"/>
  <c r="AG68" i="1" s="1"/>
  <c r="AN68" i="1" s="1"/>
  <c r="J32" i="12"/>
  <c r="AG66" i="1" s="1"/>
  <c r="AN66" i="1" s="1"/>
  <c r="J32" i="7"/>
  <c r="AG61" i="1" s="1"/>
  <c r="AN61" i="1" s="1"/>
  <c r="AG56" i="1"/>
  <c r="AN56" i="1" s="1"/>
  <c r="J41" i="7"/>
  <c r="AU54" i="1"/>
  <c r="J32" i="9"/>
  <c r="AG63" i="1" s="1"/>
  <c r="J32" i="3"/>
  <c r="AG57" i="1" s="1"/>
  <c r="AN57" i="1" s="1"/>
  <c r="J32" i="6"/>
  <c r="AG60" i="1" s="1"/>
  <c r="J32" i="8"/>
  <c r="AG62" i="1" s="1"/>
  <c r="J32" i="4"/>
  <c r="AG58" i="1" s="1"/>
  <c r="AN58" i="1" s="1"/>
  <c r="J32" i="16"/>
  <c r="AG71" i="1" s="1"/>
  <c r="AN71" i="1" s="1"/>
  <c r="W30" i="1"/>
  <c r="J32" i="13"/>
  <c r="AG67" i="1" s="1"/>
  <c r="AN67" i="1" s="1"/>
  <c r="AX54" i="1"/>
  <c r="J32" i="17"/>
  <c r="AG72" i="1" s="1"/>
  <c r="AZ54" i="1"/>
  <c r="AV54" i="1" s="1"/>
  <c r="AK29" i="1" s="1"/>
  <c r="J32" i="10"/>
  <c r="AG64" i="1" s="1"/>
  <c r="AV55" i="1"/>
  <c r="AT55" i="1" s="1"/>
  <c r="AY54" i="1"/>
  <c r="J32" i="11"/>
  <c r="AG65" i="1" s="1"/>
  <c r="J41" i="14" l="1"/>
  <c r="J41" i="12"/>
  <c r="J41" i="10"/>
  <c r="J41" i="3"/>
  <c r="J41" i="17"/>
  <c r="J41" i="6"/>
  <c r="J41" i="11"/>
  <c r="J41" i="13"/>
  <c r="J41" i="16"/>
  <c r="J41" i="8"/>
  <c r="J41" i="9"/>
  <c r="J41" i="4"/>
  <c r="AN62" i="1"/>
  <c r="AN65" i="1"/>
  <c r="AN60" i="1"/>
  <c r="AN63" i="1"/>
  <c r="AN72" i="1"/>
  <c r="AN64" i="1"/>
  <c r="AG55" i="1"/>
  <c r="W29" i="1"/>
  <c r="AG69" i="1"/>
  <c r="AT54" i="1"/>
  <c r="AN55" i="1" l="1"/>
  <c r="AN69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<sst xmlns="http://schemas.openxmlformats.org/spreadsheetml/2006/main" count="12372" uniqueCount="1629">
  <si>
    <t>Export Komplet</t>
  </si>
  <si>
    <t>VZ</t>
  </si>
  <si>
    <t>2.0</t>
  </si>
  <si>
    <t/>
  </si>
  <si>
    <t>False</t>
  </si>
  <si>
    <t>{727a19f2-282b-49a9-8bf6-95d6cee89023}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</si>
  <si>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</si>
  <si>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</si>
  <si>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</si>
  <si>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</si>
  <si>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</si>
  <si>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</si>
  <si>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</si>
  <si>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</si>
  <si>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23_P</t>
  </si>
  <si>
    <t>Stavba:</t>
  </si>
  <si>
    <t>REVITALIZACE ZELENÉ INFRASTRUKTURY NEMOCNICE HAVÍŘOV, p.o.</t>
  </si>
  <si>
    <t>KSO:</t>
  </si>
  <si>
    <t>823</t>
  </si>
  <si>
    <t>CC-CZ:</t>
  </si>
  <si>
    <t>2</t>
  </si>
  <si>
    <t>Místo:</t>
  </si>
  <si>
    <t xml:space="preserve"> </t>
  </si>
  <si>
    <t>Datum:</t>
  </si>
  <si>
    <t>30. 11. 2023</t>
  </si>
  <si>
    <t>CZ-CPV:</t>
  </si>
  <si>
    <t>45000000-7</t>
  </si>
  <si>
    <t>Zadavatel:</t>
  </si>
  <si>
    <t>IČ:</t>
  </si>
  <si>
    <t>00844896</t>
  </si>
  <si>
    <t>Nemocnice Havířov, příspěvková organizace</t>
  </si>
  <si>
    <t>DIČ:</t>
  </si>
  <si>
    <t>Zhotovitel:</t>
  </si>
  <si>
    <t>Projektant:</t>
  </si>
  <si>
    <t>70327041</t>
  </si>
  <si>
    <t>Ing. Gabriela Pešková</t>
  </si>
  <si>
    <t>True</t>
  </si>
  <si>
    <t>1</t>
  </si>
  <si>
    <t>Zpracovatel:</t>
  </si>
  <si>
    <t>63003058</t>
  </si>
  <si>
    <t>Ing. Martina Cabáková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</si>
  <si>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</si>
  <si>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</si>
  <si>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</si>
  <si>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</si>
  <si>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</si>
  <si>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</si>
  <si>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</si>
  <si>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</si>
  <si>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</si>
  <si>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</si>
  <si>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</si>
  <si>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</si>
  <si>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</si>
  <si>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</si>
  <si>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</si>
  <si>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</si>
  <si>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</si>
  <si>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</si>
  <si>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</si>
  <si>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</si>
  <si>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</si>
  <si>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</si>
  <si>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</si>
  <si>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</si>
  <si>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</si>
  <si>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</si>
  <si>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</si>
  <si>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</si>
  <si>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</si>
  <si>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</si>
  <si>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</si>
  <si>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</si>
  <si>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</si>
  <si>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</si>
  <si>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</si>
  <si>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</si>
  <si>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</si>
  <si>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</si>
  <si>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</si>
  <si>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</si>
  <si>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</si>
  <si>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Hlavní část projektu</t>
  </si>
  <si>
    <t>STA</t>
  </si>
  <si>
    <t>{766b0c17-b95c-4674-8c1e-2d46a151eba6}</t>
  </si>
  <si>
    <t>/</t>
  </si>
  <si>
    <t>A</t>
  </si>
  <si>
    <t>2.1. Demolice, sanace území a likvidace odpadu</t>
  </si>
  <si>
    <t>Soupis</t>
  </si>
  <si>
    <t>{b4fe016c-1206-4e33-9e1b-7dd7135833fb}</t>
  </si>
  <si>
    <t>B</t>
  </si>
  <si>
    <t>2.2.1. Odstraňování dřevin a 2.2.2. Odstranění pařezů</t>
  </si>
  <si>
    <t>{0ec7608b-a35b-4819-ab00-3bdd80a066b9}</t>
  </si>
  <si>
    <t>C</t>
  </si>
  <si>
    <t>2.2.3. Ošetření stávající dřevin</t>
  </si>
  <si>
    <t>{1b9254d2-d87b-4e05-b5d9-04078d63df73}</t>
  </si>
  <si>
    <t>2.2.4.2. Dřevní hmota z řezů</t>
  </si>
  <si>
    <t>{46649bb7-60cc-46f5-8a06-2aca2e169b2c}</t>
  </si>
  <si>
    <t>E</t>
  </si>
  <si>
    <t>2.2.4.1. Dřevní hmota z kácení</t>
  </si>
  <si>
    <t>{286eab8e-7f63-492b-88a3-83dd7d096235}</t>
  </si>
  <si>
    <t>F</t>
  </si>
  <si>
    <t>2.3. Terénní úpravy</t>
  </si>
  <si>
    <t>{08f0c93d-f877-4bb7-8074-af205618773b}</t>
  </si>
  <si>
    <t>G</t>
  </si>
  <si>
    <t>2.4. Zhotovení ploch z propustných povrchů</t>
  </si>
  <si>
    <t>{5be0ae73-a1ea-4f27-ae06-e475ecd034b1}</t>
  </si>
  <si>
    <t>H</t>
  </si>
  <si>
    <t>2.5. Stavební práce</t>
  </si>
  <si>
    <t>{cc8708fa-9c1e-4589-b908-b666d4d154fa}</t>
  </si>
  <si>
    <t>I</t>
  </si>
  <si>
    <t>2.6.1. Mobiliář s vegetační střechou</t>
  </si>
  <si>
    <t>{ce91f712-b11e-4c07-8462-99b699ac8589}</t>
  </si>
  <si>
    <t>J</t>
  </si>
  <si>
    <t>2.6.2. Mobiliář se solárními panely</t>
  </si>
  <si>
    <t>{fac9ec60-04ef-4901-8a43-7447018a0f95}</t>
  </si>
  <si>
    <t>K</t>
  </si>
  <si>
    <t>2.7. Prvky pro podporu biodiverzity</t>
  </si>
  <si>
    <t>{916b5b80-b4ee-481e-991f-07dbe267f556}</t>
  </si>
  <si>
    <t>L</t>
  </si>
  <si>
    <t>2.8. Založení nových a obnova stávajících vegetačních prvků</t>
  </si>
  <si>
    <t>{073b063d-48d3-4acc-9111-2bbf17968410}</t>
  </si>
  <si>
    <t>M</t>
  </si>
  <si>
    <t>2.8.6. Dešťové záhony - trvalkové</t>
  </si>
  <si>
    <t>{a9155166-8345-4bf7-9681-5a072073ae8a}</t>
  </si>
  <si>
    <t>02</t>
  </si>
  <si>
    <t>Doprovodná část projektu</t>
  </si>
  <si>
    <t>{3f004923-edb0-4d9e-9d58-322f3ab10fa1}</t>
  </si>
  <si>
    <t>N</t>
  </si>
  <si>
    <t>2.6.3. Mobiliář ostatní</t>
  </si>
  <si>
    <t>{c1a26390-87d6-4467-be0d-64e31da50a48}</t>
  </si>
  <si>
    <t>O</t>
  </si>
  <si>
    <t>2.6.4. Venkovní trenažéry pro seniory a handicapované občany</t>
  </si>
  <si>
    <t>{89abe4e4-8eef-4a30-975c-c5b7d3e479f0}</t>
  </si>
  <si>
    <t>P</t>
  </si>
  <si>
    <t xml:space="preserve">2.6.5. Herní prvky a workout </t>
  </si>
  <si>
    <t>{84de6258-b074-42e6-af47-c753a0814b2c}</t>
  </si>
  <si>
    <t>KRYCÍ LIST SOUPISU PRACÍ</t>
  </si>
  <si>
    <t>Objekt:</t>
  </si>
  <si>
    <t>01 - Hlavní část projektu</t>
  </si>
  <si>
    <t>Soupis:</t>
  </si>
  <si>
    <t>A - 2.1. Demolice, sanace území a likvidace odpadu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</si>
  <si>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</si>
  <si>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</si>
  <si>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</si>
  <si>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</si>
  <si>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</si>
  <si>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</si>
  <si>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</si>
  <si>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</si>
  <si>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</si>
  <si>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</si>
  <si>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</si>
  <si>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</si>
  <si>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</si>
  <si>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</si>
  <si>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</si>
  <si>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</si>
  <si>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</si>
  <si>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</si>
  <si>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</si>
  <si>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</si>
  <si>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</si>
  <si>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</si>
  <si>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</si>
  <si>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</si>
  <si>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</si>
  <si>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</si>
  <si>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</si>
  <si>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</si>
  <si>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</si>
  <si>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</si>
  <si>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</si>
  <si>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</si>
  <si>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</si>
  <si>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</si>
  <si>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4</t>
  </si>
  <si>
    <t>626126670</t>
  </si>
  <si>
    <t>Online PSC</t>
  </si>
  <si>
    <t>https://podminky.urs.cz/item/CS_URS_2023_02/113106123</t>
  </si>
  <si>
    <t>VV</t>
  </si>
  <si>
    <t>"TZ oddíl 2.1.3." 94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</si>
  <si>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</si>
  <si>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</si>
  <si>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1593180532</t>
  </si>
  <si>
    <t>https://podminky.urs.cz/item/CS_URS_2023_02/113107112</t>
  </si>
  <si>
    <t>"odstraňované podloží komunikace z MZK tl.(420-260=160)mm 25% ručně z důvodu zachování obrub ze žulových kostek" 1788*0,25</t>
  </si>
  <si>
    <t>"podloží v kruhu se sochami, tl.(260-150=110)mm, 50% strojně" 176*0,5</t>
  </si>
  <si>
    <t>Součet</t>
  </si>
  <si>
    <t>3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</si>
  <si>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</si>
  <si>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</si>
  <si>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-309618927</t>
  </si>
  <si>
    <t>https://podminky.urs.cz/item/CS_URS_2023_02/113107122</t>
  </si>
  <si>
    <t>"štěrk v kruhu se sochami, tl.150mm, 50% ručně" 176*0,5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</si>
  <si>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</si>
  <si>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</si>
  <si>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-500196822</t>
  </si>
  <si>
    <t>https://podminky.urs.cz/item/CS_URS_2023_02/113107123</t>
  </si>
  <si>
    <t>Poznámka k položce:_x000D_
bude využito do vyvýšenin</t>
  </si>
  <si>
    <t>"odstraňované komunikace z MZK tl.260mm 25% ručně z důvodu zachování obrub ze žulových kostek" 1788*0,25</t>
  </si>
  <si>
    <t>5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</si>
  <si>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</si>
  <si>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</si>
  <si>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-1240260193</t>
  </si>
  <si>
    <t>https://podminky.urs.cz/item/CS_URS_2023_02/113107212</t>
  </si>
  <si>
    <t>"odstraňované podloží komunikace z MZK tl.(420-260=160)mm 75% strojně" 1788*0,75</t>
  </si>
  <si>
    <t>"odstraňované podloží rušeného chodníku tl.(420-300=120)mm" 88</t>
  </si>
  <si>
    <t>"odstraňované podloží v kruhu se sochami, tl.(260-150=110)mm, 50% strojně" 176*0,5+"spojovací chodník" (289-176)</t>
  </si>
  <si>
    <t>6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</si>
  <si>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</si>
  <si>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</si>
  <si>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-397006042</t>
  </si>
  <si>
    <t>https://podminky.urs.cz/item/CS_URS_2023_02/113107222</t>
  </si>
  <si>
    <t>"asfaltová plocha hřiště" 723</t>
  </si>
  <si>
    <t>"asfaltový chodník" 88</t>
  </si>
  <si>
    <t>"štěrk v kruhu se sochami, tl.150mm, 50% strojně" 176*0,5+"spojovací chodník" 289-176</t>
  </si>
  <si>
    <t>7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</si>
  <si>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</si>
  <si>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</si>
  <si>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1312450547</t>
  </si>
  <si>
    <t>https://podminky.urs.cz/item/CS_URS_2023_02/113107223</t>
  </si>
  <si>
    <t>"odstraňované komunikace z MZK tl.260mm 75% strojně" 1788*0,75</t>
  </si>
  <si>
    <t>8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</si>
  <si>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</si>
  <si>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</si>
  <si>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-817182515</t>
  </si>
  <si>
    <t>https://podminky.urs.cz/item/CS_URS_2023_02/113107242</t>
  </si>
  <si>
    <t>9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</si>
  <si>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</si>
  <si>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</si>
  <si>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</si>
  <si>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2037289940</t>
  </si>
  <si>
    <t>https://podminky.urs.cz/item/CS_URS_2023_02/113202111</t>
  </si>
  <si>
    <t>"TZ oddíl 2.1.3." 110</t>
  </si>
  <si>
    <t>Ostatní konstrukce a práce, bourání</t>
  </si>
  <si>
    <t>10</t>
  </si>
  <si>
    <t>9660068R</t>
  </si>
  <si>
    <t>Odstranění plastového lemu</t>
  </si>
  <si>
    <t>-737401089</t>
  </si>
  <si>
    <t>"TZ oddíl 2.1.1.2. plastový lem kolem štěrkové plochy" 38</t>
  </si>
  <si>
    <t>11</t>
  </si>
  <si>
    <t>966071711</t>
  </si>
  <si>
    <t>Bourání plotových sloupků a vzpěr ocelových trubkových nebo profilovaných výšky do 2,50 m zabetonovaných</t>
  </si>
  <si>
    <t>kus</t>
  </si>
  <si>
    <t>1018850057</t>
  </si>
  <si>
    <t>https://podminky.urs.cz/item/CS_URS_2023_02/966071711</t>
  </si>
  <si>
    <t>"rozestupy 3m, d.oplocení 62m, sloupky a vzpěry" 30</t>
  </si>
  <si>
    <t>12</t>
  </si>
  <si>
    <t>966071711.R</t>
  </si>
  <si>
    <t>Bourání plotových sloupků a vzpěr ocelových trubkových nebo profilovaných výšky přes 2,50 m zabetonovaných</t>
  </si>
  <si>
    <t>40298941</t>
  </si>
  <si>
    <t>"rozestupy 3m, d.oplocení 112m, sloupky a vzpěry" 55</t>
  </si>
  <si>
    <t>13</t>
  </si>
  <si>
    <t>966071822</t>
  </si>
  <si>
    <t>Rozebrání oplocení z pletiva drátěného se čtvercovými oky, výšky přes 1,6 do 2,0 m</t>
  </si>
  <si>
    <t>1927947460</t>
  </si>
  <si>
    <t>https://podminky.urs.cz/item/CS_URS_2023_02/966071822</t>
  </si>
  <si>
    <t>"přední část u hlavního vstupu, v.1,8m" 62</t>
  </si>
  <si>
    <t>14</t>
  </si>
  <si>
    <t>966071823</t>
  </si>
  <si>
    <t>Rozebrání oplocení z pletiva drátěného se čtvercovými oky, výšky přes 2,0 do 4,0 m</t>
  </si>
  <si>
    <t>484307841</t>
  </si>
  <si>
    <t>https://podminky.urs.cz/item/CS_URS_2023_02/966071823</t>
  </si>
  <si>
    <t>"plot kolem asfaltového hřiště, v.4m" 112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</si>
  <si>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</si>
  <si>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</si>
  <si>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-1006351903</t>
  </si>
  <si>
    <t>https://podminky.urs.cz/item/CS_URS_2023_02/979051121</t>
  </si>
  <si>
    <t>"TZ oddíl 2.1.3. zpětné použití" 94</t>
  </si>
  <si>
    <t>997</t>
  </si>
  <si>
    <t>Přesun sutě</t>
  </si>
  <si>
    <t>16</t>
  </si>
  <si>
    <t>997221131</t>
  </si>
  <si>
    <t>Vodorovná doprava vybouraných hmot nošením s naložením a se složením na vzdálenost do 50 m</t>
  </si>
  <si>
    <t>t</t>
  </si>
  <si>
    <t>-1728960671</t>
  </si>
  <si>
    <t>https://podminky.urs.cz/item/CS_URS_2023_02/997221131</t>
  </si>
  <si>
    <t>"vybouraná a očistěná dlažba uložena pro zpětné použití" 24,44</t>
  </si>
  <si>
    <t>17</t>
  </si>
  <si>
    <t>997221551</t>
  </si>
  <si>
    <t>Vodorovná doprava suti bez naložení, ale se složením a s hrubým urovnáním ze sypkých materiálů, na vzdálenost do 1 km</t>
  </si>
  <si>
    <t>2061685434</t>
  </si>
  <si>
    <t>https://podminky.urs.cz/item/CS_URS_2023_02/997221551</t>
  </si>
  <si>
    <t>"podkladní vrstvy bouraných zpevněných ploch" 1755,22</t>
  </si>
  <si>
    <t>"odpočet množství využitého v rámci terénních úprav 348m3" -348*1,76</t>
  </si>
  <si>
    <t>18</t>
  </si>
  <si>
    <t>997221559</t>
  </si>
  <si>
    <t>Vodorovná doprava suti bez naložení, ale se složením a s hrubým urovnáním Příplatek k ceně za každý další i započatý 1 km přes 1 km</t>
  </si>
  <si>
    <t>1219620207</t>
  </si>
  <si>
    <t>https://podminky.urs.cz/item/CS_URS_2023_02/997221559</t>
  </si>
  <si>
    <t>"odvoz do 20km" 1142,74*19</t>
  </si>
  <si>
    <t>19</t>
  </si>
  <si>
    <t>997221561</t>
  </si>
  <si>
    <t>Vodorovná doprava suti bez naložení, ale se složením a s hrubým urovnáním z kusových materiálů, na vzdálenost do 1 km</t>
  </si>
  <si>
    <t>-956345651</t>
  </si>
  <si>
    <t>https://podminky.urs.cz/item/CS_URS_2023_02/997221561</t>
  </si>
  <si>
    <t>"bouraná asfaltobetonová plocha" 178,42</t>
  </si>
  <si>
    <t>20</t>
  </si>
  <si>
    <t>997221569</t>
  </si>
  <si>
    <t>-297388398</t>
  </si>
  <si>
    <t>https://podminky.urs.cz/item/CS_URS_2023_02/997221569</t>
  </si>
  <si>
    <t>"odvoz do 20km" 178,42*19</t>
  </si>
  <si>
    <t>997221571</t>
  </si>
  <si>
    <t>Vodorovná doprava vybouraných hmot bez naložení, ale se složením a s hrubým urovnáním na vzdálenost do 1 km</t>
  </si>
  <si>
    <t>997160389</t>
  </si>
  <si>
    <t>https://podminky.urs.cz/item/CS_URS_2023_02/997221571</t>
  </si>
  <si>
    <t>"bourané betony, obrubníky, oplocení" 37,119</t>
  </si>
  <si>
    <t>22</t>
  </si>
  <si>
    <t>997221579</t>
  </si>
  <si>
    <t>Vodorovná doprava vybouraných hmot bez naložení, ale se složením a s hrubým urovnáním na vzdálenost Příplatek k ceně za každý další i započatý 1 km přes 1 km</t>
  </si>
  <si>
    <t>-2064135694</t>
  </si>
  <si>
    <t>https://podminky.urs.cz/item/CS_URS_2023_02/997221579</t>
  </si>
  <si>
    <t>"odvoz do 20km" 37,119*19</t>
  </si>
  <si>
    <t>23</t>
  </si>
  <si>
    <t>997221611</t>
  </si>
  <si>
    <t>Nakládání na dopravní prostředky pro vodorovnou dopravu suti</t>
  </si>
  <si>
    <t>553020312</t>
  </si>
  <si>
    <t>https://podminky.urs.cz/item/CS_URS_2023_02/997221611</t>
  </si>
  <si>
    <t>24</t>
  </si>
  <si>
    <t>997221612</t>
  </si>
  <si>
    <t>Nakládání na dopravní prostředky pro vodorovnou dopravu vybouraných hmot</t>
  </si>
  <si>
    <t>2127059273</t>
  </si>
  <si>
    <t>https://podminky.urs.cz/item/CS_URS_2023_02/997221612</t>
  </si>
  <si>
    <t>25</t>
  </si>
  <si>
    <t>997221861</t>
  </si>
  <si>
    <t>Poplatek za uložení stavebního odpadu na recyklační skládce (skládkovné) z prostého betonu zatříděného do Katalogu odpadů pod kódem 17 01 01</t>
  </si>
  <si>
    <t>-959569436</t>
  </si>
  <si>
    <t>https://podminky.urs.cz/item/CS_URS_2023_02/997221861</t>
  </si>
  <si>
    <t>26</t>
  </si>
  <si>
    <t>997221873</t>
  </si>
  <si>
    <t>Poplatek za uložení stavebního odpadu na recyklační skládce (skládkovné) zeminy a kamení zatříděného do Katalogu odpadů pod kódem 17 05 04</t>
  </si>
  <si>
    <t>-966248766</t>
  </si>
  <si>
    <t>https://podminky.urs.cz/item/CS_URS_2023_02/997221873</t>
  </si>
  <si>
    <t>27</t>
  </si>
  <si>
    <t>997221875</t>
  </si>
  <si>
    <t>Poplatek za uložení stavebního odpadu na recyklační skládce (skládkovné) asfaltového bez obsahu dehtu zatříděného do Katalogu odpadů pod kódem 17 03 02</t>
  </si>
  <si>
    <t>7126299</t>
  </si>
  <si>
    <t>https://podminky.urs.cz/item/CS_URS_2023_02/997221875</t>
  </si>
  <si>
    <t>28</t>
  </si>
  <si>
    <t>997013871</t>
  </si>
  <si>
    <t>Poplatek za uložení stavebního odpadu na recyklační skládce (skládkovné) směsného stavebního a demoličního zatříděného do Katalogu odpadů pod kódem 17 09 04</t>
  </si>
  <si>
    <t>901359631</t>
  </si>
  <si>
    <t>https://podminky.urs.cz/item/CS_URS_2023_02/997013871</t>
  </si>
  <si>
    <t>VRN</t>
  </si>
  <si>
    <t>Vedlejší rozpočtové náklady</t>
  </si>
  <si>
    <t>VRN1</t>
  </si>
  <si>
    <t>Průzkumné, geodetické a projektové práce</t>
  </si>
  <si>
    <t>29</t>
  </si>
  <si>
    <t>010001000</t>
  </si>
  <si>
    <t>Kč</t>
  </si>
  <si>
    <t>1024</t>
  </si>
  <si>
    <t>-322786634</t>
  </si>
  <si>
    <t>https://podminky.urs.cz/item/CS_URS_2023_02/010001000</t>
  </si>
  <si>
    <t>Poznámka k položce:_x000D_
Vytýčení stavby_x000D_
Dílenská dokumentace_x000D_
Dokumentace skutečného provedení stavby v počtu a formátech dle SoD_x000D_
Geodetické zaměření skutečného provedení</t>
  </si>
  <si>
    <t>VRN2</t>
  </si>
  <si>
    <t>Příprava staveniště</t>
  </si>
  <si>
    <t>30</t>
  </si>
  <si>
    <t>020001000</t>
  </si>
  <si>
    <t>-1777276224</t>
  </si>
  <si>
    <t>https://podminky.urs.cz/item/CS_URS_2023_02/020001000</t>
  </si>
  <si>
    <t xml:space="preserve">Poznámka k položce:_x000D_
Ochrana stávajících inženýrských sítí na staveništi _x000D_
Náklady na přezkoumání podkladů objednatele o stavu inženýrských sítí probíhajících staveništěm nebo dotčenými stavbou i mimo území staveniště _x000D_
Vytýčení jejich skutečné  trasy dle podmínek správců sítí v dokladové části _x000D_
Zajištění aktualizace vyjádření správců sítí v případě ukončení platnosti vyjádření _x000D_
Zajištění a zebezpečení stávajících inženýrských sítí a přípojek při výkopových a bouracích pracích_x000D_
_x000D_
</t>
  </si>
  <si>
    <t>VRN3</t>
  </si>
  <si>
    <t>Zařízení staveniště</t>
  </si>
  <si>
    <t>31</t>
  </si>
  <si>
    <t>030001000</t>
  </si>
  <si>
    <t>%</t>
  </si>
  <si>
    <t>-39732144</t>
  </si>
  <si>
    <t>https://podminky.urs.cz/item/CS_URS_2023_02/030001000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</si>
  <si>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_x000D_
_x000D_
</t>
  </si>
  <si>
    <t>32</t>
  </si>
  <si>
    <t>035002000</t>
  </si>
  <si>
    <t>Pronájmy ploch, objektů</t>
  </si>
  <si>
    <t>458373558</t>
  </si>
  <si>
    <t>https://podminky.urs.cz/item/CS_URS_2023_02/035002000</t>
  </si>
  <si>
    <t xml:space="preserve">Poznámka k položce:_x000D_
Náklady a poplatky spojené s užíváním veřejných ploch a prostranství, vč. užívání ploch v souvislosti s uložením stavebního materiálu nebo stavebního odpadu_x000D_
</t>
  </si>
  <si>
    <t>VRN4</t>
  </si>
  <si>
    <t>Inženýrská činnost</t>
  </si>
  <si>
    <t>33</t>
  </si>
  <si>
    <t>040001000</t>
  </si>
  <si>
    <t>-1727361628</t>
  </si>
  <si>
    <t>https://podminky.urs.cz/item/CS_URS_2023_02/040001000</t>
  </si>
  <si>
    <t>34</t>
  </si>
  <si>
    <t>041002000</t>
  </si>
  <si>
    <t>Dozory</t>
  </si>
  <si>
    <t>-1837171189</t>
  </si>
  <si>
    <t>https://podminky.urs.cz/item/CS_URS_2023_02/041002000</t>
  </si>
  <si>
    <t>35</t>
  </si>
  <si>
    <t>045002000</t>
  </si>
  <si>
    <t>Kompletační a koordinační činnost</t>
  </si>
  <si>
    <t>-485494301</t>
  </si>
  <si>
    <t>https://podminky.urs.cz/item/CS_URS_2023_02/045002000</t>
  </si>
  <si>
    <t>VRN7</t>
  </si>
  <si>
    <t>Provozní vlivy</t>
  </si>
  <si>
    <t>36</t>
  </si>
  <si>
    <t>070001000</t>
  </si>
  <si>
    <t>1083297585</t>
  </si>
  <si>
    <t>https://podminky.urs.cz/item/CS_URS_2023_02/070001000</t>
  </si>
  <si>
    <t>Poznámka k položce:_x000D_
Provoz investora a třetích osob_x000D_
Pohyb vozidel v centru obce/města</t>
  </si>
  <si>
    <t>B - 2.2.1. Odstraňování dřevin a 2.2.2. Odstranění pařezů</t>
  </si>
  <si>
    <t>111212351</t>
  </si>
  <si>
    <t>Odstranění nevhodných dřevin průměru kmene do 100 mm výšky přes 1 m s odstraněním pařezu do 100 m2 v rovině nebo na svahu do 1:5</t>
  </si>
  <si>
    <t>1048968351</t>
  </si>
  <si>
    <t>https://podminky.urs.cz/item/CS_URS_2023_02/111212351</t>
  </si>
  <si>
    <t>"skupiny keřů jednotlivě, ozn.skupin SK3,SK7-11,SK13-14,SK18-20,SK27-31,SK34" 1186</t>
  </si>
  <si>
    <t>"částečné odstranění dřevin nebo náletů, ozn.skupin SK1,SK2,SK4-6,SK12,SK24,SK25,SK35,SK36 " 387</t>
  </si>
  <si>
    <t>112151011</t>
  </si>
  <si>
    <t>Pokácení stromu volné v celku s odřezáním kmene a s odvětvením průměru kmene přes 100 do 200 mm</t>
  </si>
  <si>
    <t>-1035950098</t>
  </si>
  <si>
    <t>https://podminky.urs.cz/item/CS_URS_2023_02/112151011</t>
  </si>
  <si>
    <t>"viz TZ oddíl 2.2.1" 5+9</t>
  </si>
  <si>
    <t>112151012</t>
  </si>
  <si>
    <t>Pokácení stromu volné v celku s odřezáním kmene a s odvětvením průměru kmene přes 200 do 300 mm</t>
  </si>
  <si>
    <t>-1688233369</t>
  </si>
  <si>
    <t>https://podminky.urs.cz/item/CS_URS_2023_02/112151012</t>
  </si>
  <si>
    <t>"viz TZ oddíl 2.2.1" 4</t>
  </si>
  <si>
    <t>112151014</t>
  </si>
  <si>
    <t>Pokácení stromu volné v celku s odřezáním kmene a s odvětvením průměru kmene přes 400 do 500 mm</t>
  </si>
  <si>
    <t>1002833843</t>
  </si>
  <si>
    <t>https://podminky.urs.cz/item/CS_URS_2023_02/112151014</t>
  </si>
  <si>
    <t>"viz TZ oddíl 2.2.1" 1</t>
  </si>
  <si>
    <t>112151015</t>
  </si>
  <si>
    <t>Pokácení stromu volné v celku s odřezáním kmene a s odvětvením průměru kmene přes 500 do 600 mm</t>
  </si>
  <si>
    <t>-1974342855</t>
  </si>
  <si>
    <t>https://podminky.urs.cz/item/CS_URS_2023_02/112151015</t>
  </si>
  <si>
    <t>112151017</t>
  </si>
  <si>
    <t>Pokácení stromu volné v celku s odřezáním kmene a s odvětvením průměru kmene přes 700 do 800 mm</t>
  </si>
  <si>
    <t>1474263661</t>
  </si>
  <si>
    <t>https://podminky.urs.cz/item/CS_URS_2023_02/112151017</t>
  </si>
  <si>
    <t>112151352</t>
  </si>
  <si>
    <t>Pokácení stromu postupné se spouštěním částí kmene a koruny o průměru na řezné ploše pařezu přes 200 do 300 mm</t>
  </si>
  <si>
    <t>1222596406</t>
  </si>
  <si>
    <t>https://podminky.urs.cz/item/CS_URS_2023_02/112151352</t>
  </si>
  <si>
    <t>"viz TZ oddíl 2.2.1" 2</t>
  </si>
  <si>
    <t>112151353</t>
  </si>
  <si>
    <t>Pokácení stromu postupné se spouštěním částí kmene a koruny o průměru na řezné ploše pařezu přes 300 do 400 mm</t>
  </si>
  <si>
    <t>887894309</t>
  </si>
  <si>
    <t>https://podminky.urs.cz/item/CS_URS_2023_02/112151353</t>
  </si>
  <si>
    <t>"viz TZ oddíl 2.2.1" 3</t>
  </si>
  <si>
    <t>112151354</t>
  </si>
  <si>
    <t>Pokácení stromu postupné se spouštěním částí kmene a koruny o průměru na řezné ploše pařezu přes 400 do 500 mm</t>
  </si>
  <si>
    <t>423221299</t>
  </si>
  <si>
    <t>https://podminky.urs.cz/item/CS_URS_2023_02/112151354</t>
  </si>
  <si>
    <t>"viz TZ oddíl 2.2.1" 5</t>
  </si>
  <si>
    <t>112151355</t>
  </si>
  <si>
    <t>Pokácení stromu postupné se spouštěním částí kmene a koruny o průměru na řezné ploše pařezu přes 500 do 600 mm</t>
  </si>
  <si>
    <t>1336753877</t>
  </si>
  <si>
    <t>https://podminky.urs.cz/item/CS_URS_2023_02/112151355</t>
  </si>
  <si>
    <t>112151357</t>
  </si>
  <si>
    <t>Pokácení stromu postupné se spouštěním částí kmene a koruny o průměru na řezné ploše pařezu přes 700 do 800 mm</t>
  </si>
  <si>
    <t>-972160200</t>
  </si>
  <si>
    <t>https://podminky.urs.cz/item/CS_URS_2023_02/112151357</t>
  </si>
  <si>
    <t>112251211</t>
  </si>
  <si>
    <t>Odstranění pařezu odfrézováním nebo odvrtáním hloubky do 200 mm v rovině nebo na svahu do 1:5</t>
  </si>
  <si>
    <t>1731766579</t>
  </si>
  <si>
    <t>https://podminky.urs.cz/item/CS_URS_2023_02/112251211</t>
  </si>
  <si>
    <t>"viz TZ 2.2.2, celkem (35+6)ks" 7,5</t>
  </si>
  <si>
    <t>"76m2-kmínky a kořeny po probírce" 78</t>
  </si>
  <si>
    <t>122911111</t>
  </si>
  <si>
    <t>Odstranění vyfrézované dřevní hmoty hloubky do 200 mm v rovině nebo na svahu do 1:5</t>
  </si>
  <si>
    <t>-976538664</t>
  </si>
  <si>
    <t>https://podminky.urs.cz/item/CS_URS_2023_02/122911111</t>
  </si>
  <si>
    <t>1622014R</t>
  </si>
  <si>
    <t>Vodorovné přemístění kmenů kácených dřevin s uložením</t>
  </si>
  <si>
    <t>1070451881</t>
  </si>
  <si>
    <t>"výmera viz kácení" 21+14</t>
  </si>
  <si>
    <t>174111111</t>
  </si>
  <si>
    <t>Zásyp jam po vyfrézovaných pařezech hloubky do 200 mm v rovině nebo na svahu do 1:5</t>
  </si>
  <si>
    <t>2051069234</t>
  </si>
  <si>
    <t>https://podminky.urs.cz/item/CS_URS_2023_02/174111111</t>
  </si>
  <si>
    <t>"bez dodání zeminy, bude použita zemina z odkopů v rámci stavby" 85,5</t>
  </si>
  <si>
    <t>184813511</t>
  </si>
  <si>
    <t>Chemické odplevelení půdy před založením kultury, trávníku nebo zpevněných ploch ručně o jakékoli výměře postřikem na široko v rovině nebo na svahu do 1:5</t>
  </si>
  <si>
    <t>-182844792</t>
  </si>
  <si>
    <t>https://podminky.urs.cz/item/CS_URS_2023_02/184813511</t>
  </si>
  <si>
    <t>Poznámka k položce:_x000D_
systémový neselektivní herbicid</t>
  </si>
  <si>
    <t>"2x postřik - likvidace křídlatky skupiny SK8(143 m2), SK9(350 m2), SK10(391m2)" (143+350+391)*2</t>
  </si>
  <si>
    <t>-1761242583</t>
  </si>
  <si>
    <t>-153398340</t>
  </si>
  <si>
    <t>-436484393</t>
  </si>
  <si>
    <t>-455963048</t>
  </si>
  <si>
    <t>511252452</t>
  </si>
  <si>
    <t>289749263</t>
  </si>
  <si>
    <t>2075136448</t>
  </si>
  <si>
    <t>1316411690</t>
  </si>
  <si>
    <t>C - 2.2.3. Ošetření stávající dřevin</t>
  </si>
  <si>
    <t xml:space="preserve">    998 - Přesun hmot</t>
  </si>
  <si>
    <t>1848061R</t>
  </si>
  <si>
    <t>Zmlazovací a zdravotní řez keřových skupin</t>
  </si>
  <si>
    <t>-672399672</t>
  </si>
  <si>
    <t xml:space="preserve">"viz TZ oddíl 2.2.3." </t>
  </si>
  <si>
    <t>"zdravotní řez" 371</t>
  </si>
  <si>
    <t>"zmlazovací řez" 130</t>
  </si>
  <si>
    <t>184818312</t>
  </si>
  <si>
    <t>Instalace bezpečnostních vazeb pro zajištění koruny stromu dynamická přes 1 do 3 lan</t>
  </si>
  <si>
    <t>-1867011972</t>
  </si>
  <si>
    <t>https://podminky.urs.cz/item/CS_URS_2023_02/184818312</t>
  </si>
  <si>
    <t>"viz TZ oddíl 2.2.3. 6 stromů, 2lana/1ks" 6</t>
  </si>
  <si>
    <t>67543205</t>
  </si>
  <si>
    <t>vazba stromu bezpečnostní dynamická nosnost lana 8t</t>
  </si>
  <si>
    <t>sada</t>
  </si>
  <si>
    <t>-1289675389</t>
  </si>
  <si>
    <t>184852234</t>
  </si>
  <si>
    <t>Řez stromů prováděný lezeckou technikou zdravotní (S-RZ), plocha koruny stromu přes 30 do 60 m2</t>
  </si>
  <si>
    <t>-890959003</t>
  </si>
  <si>
    <t>https://podminky.urs.cz/item/CS_URS_2023_02/184852234</t>
  </si>
  <si>
    <t>"viz TZ oddíl 2.2.3." 5</t>
  </si>
  <si>
    <t>184852236</t>
  </si>
  <si>
    <t>Řez stromů prováděný lezeckou technikou zdravotní (S-RZ), plocha koruny stromu přes 90 do 120 m2</t>
  </si>
  <si>
    <t>-1189340762</t>
  </si>
  <si>
    <t>https://podminky.urs.cz/item/CS_URS_2023_02/184852236</t>
  </si>
  <si>
    <t>"viz TZ oddíl 2.2.3." 3</t>
  </si>
  <si>
    <t>184852239</t>
  </si>
  <si>
    <t>Řez stromů prováděný lezeckou technikou zdravotní (S-RZ), plocha koruny stromu přes 180 do 210 m2</t>
  </si>
  <si>
    <t>-497068765</t>
  </si>
  <si>
    <t>https://podminky.urs.cz/item/CS_URS_2023_02/184852239</t>
  </si>
  <si>
    <t>"viz TZ oddíl 2.2.3." 20</t>
  </si>
  <si>
    <t>184852243</t>
  </si>
  <si>
    <t>Řez stromů prováděný lezeckou technikou zdravotní (S-RZ), plocha koruny stromu přes 270 do 300 m2</t>
  </si>
  <si>
    <t>-190271315</t>
  </si>
  <si>
    <t>https://podminky.urs.cz/item/CS_URS_2023_02/184852243</t>
  </si>
  <si>
    <t>"viz TZ oddíl 2.2.3." 9</t>
  </si>
  <si>
    <t>184852247</t>
  </si>
  <si>
    <t>Řez stromů prováděný lezeckou technikou zdravotní (S-RZ), plocha koruny stromu přes 390 do 420 m2</t>
  </si>
  <si>
    <t>426852042</t>
  </si>
  <si>
    <t>https://podminky.urs.cz/item/CS_URS_2023_02/184852247</t>
  </si>
  <si>
    <t>184852251</t>
  </si>
  <si>
    <t>Řez stromů prováděný lezeckou technikou zdravotní (S-RZ), plocha koruny stromu přes 480 do 510 m2</t>
  </si>
  <si>
    <t>151819960</t>
  </si>
  <si>
    <t>https://podminky.urs.cz/item/CS_URS_2023_02/184852251</t>
  </si>
  <si>
    <t>184852254.R</t>
  </si>
  <si>
    <t>Řez stromů prováděný lezeckou technikou zdravotní (S-RZ), plocha koruny stromu přes 600 m2</t>
  </si>
  <si>
    <t>732375972</t>
  </si>
  <si>
    <t>"viz TZ oddíl 2.2.3." 1</t>
  </si>
  <si>
    <t>184852321</t>
  </si>
  <si>
    <t>Řez stromů prováděný lezeckou technikou výchovný (S-RV) špičáky a keřové stromy, výšky do 4 m</t>
  </si>
  <si>
    <t>-1951739169</t>
  </si>
  <si>
    <t>https://podminky.urs.cz/item/CS_URS_2023_02/184852321</t>
  </si>
  <si>
    <t>184852322</t>
  </si>
  <si>
    <t>Řez stromů prováděný lezeckou technikou výchovný (S-RV) alejové stromy, výšky přes 4 do 6 m</t>
  </si>
  <si>
    <t>2025528126</t>
  </si>
  <si>
    <t>https://podminky.urs.cz/item/CS_URS_2023_02/184852322</t>
  </si>
  <si>
    <t>"viz TZ oddíl 2.2.3." 16</t>
  </si>
  <si>
    <t>998</t>
  </si>
  <si>
    <t>Přesun hmot</t>
  </si>
  <si>
    <t>998231311</t>
  </si>
  <si>
    <t>Přesun hmot pro sadovnické a krajinářské úpravy - strojně dopravní vzdálenost do 5000 m</t>
  </si>
  <si>
    <t>2025170600</t>
  </si>
  <si>
    <t>https://podminky.urs.cz/item/CS_URS_2023_02/998231311</t>
  </si>
  <si>
    <t>833663713</t>
  </si>
  <si>
    <t>1681493145</t>
  </si>
  <si>
    <t>2041845804</t>
  </si>
  <si>
    <t>1994555161</t>
  </si>
  <si>
    <t>-66662376</t>
  </si>
  <si>
    <t>1119512064</t>
  </si>
  <si>
    <t>752316750</t>
  </si>
  <si>
    <t>1221153943</t>
  </si>
  <si>
    <t>D - 2.2.4.2. Dřevní hmota z řezů</t>
  </si>
  <si>
    <t>112155215</t>
  </si>
  <si>
    <t>Štěpkování s naložením na dopravní prostředek a odvozem do 20 km stromků a větví solitérů, průměru kmene do 300 mm</t>
  </si>
  <si>
    <t>-775574924</t>
  </si>
  <si>
    <t>https://podminky.urs.cz/item/CS_URS_2023_02/112155215</t>
  </si>
  <si>
    <t>"viz TZ oddíl 2.2.4.2." 20</t>
  </si>
  <si>
    <t>112155221</t>
  </si>
  <si>
    <t>Štěpkování s naložením na dopravní prostředek a odvozem do 20 km stromků a větví solitérů, průměru kmene přes 300 do 500 mm</t>
  </si>
  <si>
    <t>-1646438642</t>
  </si>
  <si>
    <t>https://podminky.urs.cz/item/CS_URS_2023_02/112155221</t>
  </si>
  <si>
    <t>"viz TZ oddíl 2.2.4.2." 7</t>
  </si>
  <si>
    <t>112155225</t>
  </si>
  <si>
    <t>Štěpkování s naložením na dopravní prostředek a odvozem do 20 km stromků a větví solitérů, průměru kmene přes 500 do 700 mm</t>
  </si>
  <si>
    <t>759872626</t>
  </si>
  <si>
    <t>https://podminky.urs.cz/item/CS_URS_2023_02/112155225</t>
  </si>
  <si>
    <t>"viz TZ oddíl 2.2.4.2." 23</t>
  </si>
  <si>
    <t>112155225.R</t>
  </si>
  <si>
    <t>Štěpkování s naložením na dopravní prostředek a odvozem do 20 km stromků a větví solitérů, průměru kmene přes 700 mm</t>
  </si>
  <si>
    <t>-60470671</t>
  </si>
  <si>
    <t>"viz TZ oddíl 2.2.4.2." 15</t>
  </si>
  <si>
    <t>112155315</t>
  </si>
  <si>
    <t>Štěpkování s naložením na dopravní prostředek a odvozem do 20 km keřového porostu hustého</t>
  </si>
  <si>
    <t>-847422594</t>
  </si>
  <si>
    <t>https://podminky.urs.cz/item/CS_URS_2023_02/112155315</t>
  </si>
  <si>
    <t>"viz TZ oddíl 2.2.4.2." 371+130</t>
  </si>
  <si>
    <t>2029416725</t>
  </si>
  <si>
    <t>-1451677988</t>
  </si>
  <si>
    <t>E - 2.2.4.1. Dřevní hmota z kácení</t>
  </si>
  <si>
    <t>-1543876817</t>
  </si>
  <si>
    <t>"viz TZ oddíl 2.2.4.2." 5+9+6</t>
  </si>
  <si>
    <t>-1712763162</t>
  </si>
  <si>
    <t>"viz TZ oddíl 2.2.4.1." 3+6</t>
  </si>
  <si>
    <t>984029964</t>
  </si>
  <si>
    <t>"viz TZ oddíl 2.2.4.1." 3</t>
  </si>
  <si>
    <t>163553390</t>
  </si>
  <si>
    <t>112155315.R</t>
  </si>
  <si>
    <t>Štěpkování s naložením na dopravní prostředek a odvozem do 20 km keřového porostu hustého v.nad 1m a náletů dřevin</t>
  </si>
  <si>
    <t>-899975</t>
  </si>
  <si>
    <t>"viz TZ oddíl 2.2.4.1." 1186+387</t>
  </si>
  <si>
    <t>598824749</t>
  </si>
  <si>
    <t>-1462609600</t>
  </si>
  <si>
    <t>F - 2.3. Terénní úpravy</t>
  </si>
  <si>
    <t>122251104</t>
  </si>
  <si>
    <t>Odkopávky a prokopávky nezapažené strojně v hornině třídy těžitelnosti I skupiny 3 přes 100 do 500 m3</t>
  </si>
  <si>
    <t>m3</t>
  </si>
  <si>
    <t>1821864633</t>
  </si>
  <si>
    <t>https://podminky.urs.cz/item/CS_URS_2023_02/122251104</t>
  </si>
  <si>
    <t>"odkop pro nové povrchy z vsakovací dlažby, viz TZ oddíl 2.3.1., 491m2" 491*0,42</t>
  </si>
  <si>
    <t>"odkop pro nové povrchy z MZK, viz TZ oddíl 2.3.2., 402m2" 402*0,26</t>
  </si>
  <si>
    <t>162306111</t>
  </si>
  <si>
    <t>Vodorovné přemístění výkopku bez naložení, avšak se složením zemin schopných zúrodnění, na vzdálenost přes 100 do 500 m</t>
  </si>
  <si>
    <t>-1341257330</t>
  </si>
  <si>
    <t>https://podminky.urs.cz/item/CS_URS_2023_02/162306111</t>
  </si>
  <si>
    <t>"přesun zeminy, kameniva a ornice v rámci stavby pro terénní úpravy, viz TZ 2.3." 1097+136</t>
  </si>
  <si>
    <t>167103101</t>
  </si>
  <si>
    <t>Nakládání neulehlého výkopku z hromad zeminy schopné zúrodnění</t>
  </si>
  <si>
    <t>-1192907629</t>
  </si>
  <si>
    <t>https://podminky.urs.cz/item/CS_URS_2023_02/167103101</t>
  </si>
  <si>
    <t>171151131</t>
  </si>
  <si>
    <t>Uložení sypanin do násypů strojně s rozprostřením sypaniny ve vrstvách a s hrubým urovnáním zhutněných z hornin nesoudržných a soudržných střídavě ukládaných</t>
  </si>
  <si>
    <t>-481202941</t>
  </si>
  <si>
    <t>https://podminky.urs.cz/item/CS_URS_2023_02/171151131</t>
  </si>
  <si>
    <t>"MZK z pův.zpevněných ploch, viz objekt 2.1." 1788*0,42-"na skládku" 348</t>
  </si>
  <si>
    <t>"zemina z odkopů tůní, viz TZ oddíl 2.7.1." 25*2+0,8+2,4</t>
  </si>
  <si>
    <t>"zemina z odkopů dešťových záhonů, viz TZ oddíl 2.8.6." 97,5</t>
  </si>
  <si>
    <t>1848541R</t>
  </si>
  <si>
    <t xml:space="preserve">Strojní promíchání zeminy a štěrků ukládaných do násypů </t>
  </si>
  <si>
    <t>-1490780406</t>
  </si>
  <si>
    <t>181006113</t>
  </si>
  <si>
    <t>Rozprostření zemin schopných zúrodnění v rovině a ve sklonu do 1:5, tloušťka vrstvy přes 0,15 do 0,20 m</t>
  </si>
  <si>
    <t>-1976153246</t>
  </si>
  <si>
    <t>https://podminky.urs.cz/item/CS_URS_2023_02/181006113</t>
  </si>
  <si>
    <t>"stávající vyvýšenina, úprava tvaru" 990</t>
  </si>
  <si>
    <t xml:space="preserve">"nové vyvýšeniny" 1503 </t>
  </si>
  <si>
    <t>182251101</t>
  </si>
  <si>
    <t>Svahování trvalých svahů do projektovaných profilů strojně s potřebným přemístěním výkopku při svahování násypů v jakékoliv hornině</t>
  </si>
  <si>
    <t>-276416810</t>
  </si>
  <si>
    <t>https://podminky.urs.cz/item/CS_URS_2023_02/182251101</t>
  </si>
  <si>
    <t>-2114827737</t>
  </si>
  <si>
    <t>-763538996</t>
  </si>
  <si>
    <t>289605438</t>
  </si>
  <si>
    <t>1224369414</t>
  </si>
  <si>
    <t>1993222811</t>
  </si>
  <si>
    <t>-1717156438</t>
  </si>
  <si>
    <t>1276539143</t>
  </si>
  <si>
    <t>1076957581</t>
  </si>
  <si>
    <t>G - 2.4. Zhotovení ploch z propustných povrchů</t>
  </si>
  <si>
    <t xml:space="preserve">    5 - Komunikace pozemní</t>
  </si>
  <si>
    <t>181912112</t>
  </si>
  <si>
    <t>Úprava pláně vyrovnáním výškových rozdílů ručně v hornině třídy těžitelnosti I skupiny 3 se zhutněním</t>
  </si>
  <si>
    <t>-17785289</t>
  </si>
  <si>
    <t>https://podminky.urs.cz/item/CS_URS_2023_02/181912112</t>
  </si>
  <si>
    <t>"nově zřizované plochy, cca 25%ručně" 0,25*(491+1788+88+402+698)+"obruby" 0,25*0,2*(547+92+183+144,5)</t>
  </si>
  <si>
    <t>181951112</t>
  </si>
  <si>
    <t>Úprava pláně vyrovnáním výškových rozdílů strojně v hornině třídy těžitelnosti I, skupiny 1 až 3 se zhutněním</t>
  </si>
  <si>
    <t>1932210065</t>
  </si>
  <si>
    <t>https://podminky.urs.cz/item/CS_URS_2023_02/181951112</t>
  </si>
  <si>
    <t>"nově zřizované plochy, cca 75%strojně" 0,75*(491+1788+88+402+698)+"obruby" 0,75*0,2*(547+92+183+144,5)</t>
  </si>
  <si>
    <t>Komunikace pozemní</t>
  </si>
  <si>
    <t>564851111</t>
  </si>
  <si>
    <t>Podklad ze štěrkodrti ŠD s rozprostřením a zhutněním plochy přes 100 m2, po zhutnění tl. 150 mm</t>
  </si>
  <si>
    <t>-1183649432</t>
  </si>
  <si>
    <t>https://podminky.urs.cz/item/CS_URS_2023_02/564851111</t>
  </si>
  <si>
    <t>Poznámka k položce:_x000D_
frakce 0-63mm</t>
  </si>
  <si>
    <t>"TZ oddíl 2.4.1." 491</t>
  </si>
  <si>
    <t>"TZ oddíl 2.4.2." 1788</t>
  </si>
  <si>
    <t>"TZ oddíl 2.4.3." 88</t>
  </si>
  <si>
    <t>564851111.R</t>
  </si>
  <si>
    <t>1588621221</t>
  </si>
  <si>
    <t>Poznámka k položce:_x000D_
frakce 0-32mm</t>
  </si>
  <si>
    <t>564851112.R</t>
  </si>
  <si>
    <t>Podklad ze štěrkodrti ŠD s rozprostřením a zhutněním plochy přes 100 m2, po zhutnění tl. 160 mm</t>
  </si>
  <si>
    <t>-539206469</t>
  </si>
  <si>
    <t>"TZ oddíl 2.4.4." 402</t>
  </si>
  <si>
    <t>564932111</t>
  </si>
  <si>
    <t>Podklad z mechanicky zpevněného kameniva MZK (minerální beton) s rozprostřením a s hutněním, po zhutnění tl. 100 mm</t>
  </si>
  <si>
    <t>-1254750872</t>
  </si>
  <si>
    <t>https://podminky.urs.cz/item/CS_URS_2023_02/564932111</t>
  </si>
  <si>
    <t>596811123.R</t>
  </si>
  <si>
    <t>Kladení dlažby z betonových dlaždic komunikací pro pěší s vyplněním spár čistým křemičitým pískem a se smetením přebytečného materiálu na vzdálenost do 3 m s ložem z kameniva fr.4-8mm tl. 40 mm velikosti dlaždic do 0,09 m2 (bez zámku), pro plochy přes 300 m2 vč.řezání dlažby do požadovaných tvarů</t>
  </si>
  <si>
    <t>-284894129</t>
  </si>
  <si>
    <t>RMAT0001</t>
  </si>
  <si>
    <t>dlažba plošná betonová tl.80mm hladká přírodní, pro plochy s požadavkem propustnosti srážkových vod do podkladních vrstev</t>
  </si>
  <si>
    <t>1859825984</t>
  </si>
  <si>
    <t>Poznámka k položce:_x000D_
– možná zatížitelnost: při odpovídající skladbě podkladních vrstev vozidly s celkovou hmotností až 8 tun_x000D_
(do formátu 200x200 mm, při tloušťce 80 mm)_x000D_
– propustnost dlažebních prvků pro vodu: min. rychlost vsakování vody 0,048 l/(m².s)._x000D_
Odvozeno z neredukované intezity patnáctiminutového deště o velikosti 300 l/(s.ha) podle z ČSN 75 6101._x000D_
– šířka spár: standardní 3-5 mm_x000D_
– protiskluzná charakteristika: kyvadlová hodnota USRV cca 60</t>
  </si>
  <si>
    <t>2367*1,01 'Přepočtené koeficientem množství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</si>
  <si>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</si>
  <si>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</si>
  <si>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-2003326722</t>
  </si>
  <si>
    <t>https://podminky.urs.cz/item/CS_URS_2023_02/916111123</t>
  </si>
  <si>
    <t xml:space="preserve">"lemování ploch z propustných povrchů" </t>
  </si>
  <si>
    <t>"TZ oddíl 2.4.1." 547</t>
  </si>
  <si>
    <t>"TZ oddíl 2.4.3." 92</t>
  </si>
  <si>
    <t>"TZ oddíl 2.4.4." 183</t>
  </si>
  <si>
    <t>"TZ oddíl 2.4.5." 144,5</t>
  </si>
  <si>
    <t>58381007</t>
  </si>
  <si>
    <t>kostka štípaná dlažební žula drobná 8/10</t>
  </si>
  <si>
    <t>-1207867028</t>
  </si>
  <si>
    <t>966,5*0,102 'Přepočtené koeficientem množství</t>
  </si>
  <si>
    <t>936009111.R</t>
  </si>
  <si>
    <t>Bezpečnostní dopadová plocha venkovní tl 30 cm z říčního štěrku frakce 2-8 mm</t>
  </si>
  <si>
    <t>-746948933</t>
  </si>
  <si>
    <t>"TZ oddíl 2.4.5." 698</t>
  </si>
  <si>
    <t>998223011</t>
  </si>
  <si>
    <t>Přesun hmot pro pozemní komunikace s krytem dlážděným dopravní vzdálenost do 200 m jakékoliv délky objektu</t>
  </si>
  <si>
    <t>-1294161491</t>
  </si>
  <si>
    <t>https://podminky.urs.cz/item/CS_URS_2023_02/998223011</t>
  </si>
  <si>
    <t>-1648171224</t>
  </si>
  <si>
    <t>1078851639</t>
  </si>
  <si>
    <t>-1184261236</t>
  </si>
  <si>
    <t>712293750</t>
  </si>
  <si>
    <t>1090669407</t>
  </si>
  <si>
    <t>-1551968803</t>
  </si>
  <si>
    <t>1370940589</t>
  </si>
  <si>
    <t>-1670811221</t>
  </si>
  <si>
    <t>H - 2.5. Stavební práce</t>
  </si>
  <si>
    <t xml:space="preserve">    3 - Svislé a kompletní konstrukce</t>
  </si>
  <si>
    <t>131111333</t>
  </si>
  <si>
    <t>Vrtání jamek ručním motorovým vrtákem průměru přes 200 do 300 mm</t>
  </si>
  <si>
    <t>29120616</t>
  </si>
  <si>
    <t>https://podminky.urs.cz/item/CS_URS_2023_02/131111333</t>
  </si>
  <si>
    <t>"oplocení patky hl.0,8m" 94*0,8+4*0,8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</si>
  <si>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</si>
  <si>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</si>
  <si>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2104675048</t>
  </si>
  <si>
    <t>https://podminky.urs.cz/item/CS_URS_2023_02/181111121</t>
  </si>
  <si>
    <t>"příprava podkladu pro montáž obrubníků, viz TZ oddíl 2.5.1." 110</t>
  </si>
  <si>
    <t>181912111</t>
  </si>
  <si>
    <t>Úprava pláně vyrovnáním výškových rozdílů ručně v hornině třídy těžitelnosti I skupiny 3 bez zhutnění</t>
  </si>
  <si>
    <t>-801195648</t>
  </si>
  <si>
    <t>https://podminky.urs.cz/item/CS_URS_2023_02/181912111</t>
  </si>
  <si>
    <t>"pod oplocení" 234</t>
  </si>
  <si>
    <t>Svislé a kompletní konstrukce</t>
  </si>
  <si>
    <t>338171123</t>
  </si>
  <si>
    <t>Montáž sloupků a vzpěr plotových ocelových trubkových nebo profilovaných výšky přes 2 do 2,6 m se zabetonováním do 0,08 m3 do připravených jamek</t>
  </si>
  <si>
    <t>111275259</t>
  </si>
  <si>
    <t>https://podminky.urs.cz/item/CS_URS_2023_02/338171123</t>
  </si>
  <si>
    <t>"plotové sloupky" 94+"sloupky branek" 2*2</t>
  </si>
  <si>
    <t>553421R</t>
  </si>
  <si>
    <t>plotový sloupek pro svařované panely profilovaný 60x40mm dl 2,2m tl.1,5mm povrchová úprava poplastovaný zinek, barva antracit</t>
  </si>
  <si>
    <t>-936013137</t>
  </si>
  <si>
    <t>348101220</t>
  </si>
  <si>
    <t>Osazení vrat nebo vrátek k oplocení na sloupky ocelové, plochy jednotlivě přes 2 do 4 m2</t>
  </si>
  <si>
    <t>1924644093</t>
  </si>
  <si>
    <t>https://podminky.urs.cz/item/CS_URS_2023_02/348101220</t>
  </si>
  <si>
    <t>553423R</t>
  </si>
  <si>
    <t>branka plotová jednokřídlá Zn+RAL 1090x1580mm</t>
  </si>
  <si>
    <t>1884748701</t>
  </si>
  <si>
    <t>Poznámka k položce:_x000D_
povrchová úprava Zn + PVC, lakováno 2 ×_x000D_
rám ze čtyřhranných profilů (uzavřený)_x000D_
výplň svařovaný panel_x000D_
velikost ok 50 × 200 mm_x000D_
drátu: vodorovné 2 × 6 mm, svislé 5 mm_x000D_
součástí branky jsou 2 sloupky průměr 60x60mm, délka 2230mm_x000D_
včetně kloubových stavitelných závěsů_x000D_
součástí je zámek FAB, hliníková klika a plastový doraz branky_x000D_
branka je univerzální (levá i pravá)_x000D_
barva - antracit RAL 7016_x000D_
BRANKA JE UNIVERZÁLNÍ (levá i pravá)</t>
  </si>
  <si>
    <t>348171146</t>
  </si>
  <si>
    <t>Montáž oplocení z dílců kovových panelových svařovaných, na ocelové profilované sloupky, výšky přes 1,5 do 2,0 m</t>
  </si>
  <si>
    <t>1411784630</t>
  </si>
  <si>
    <t>https://podminky.urs.cz/item/CS_URS_2023_02/348171146</t>
  </si>
  <si>
    <t>553424R</t>
  </si>
  <si>
    <t>plotový panel svařovaný v 1,53m š 2,5m průměru drátu 5mm oka 50x200mm s horizontálním prolisem povrchová úprava PZ komaxit</t>
  </si>
  <si>
    <t>-660717604</t>
  </si>
  <si>
    <t xml:space="preserve">Poznámka k položce:_x000D_
svařovaný panel poplastovaný (Zn+PVC)_x000D_
velikost ok 50x200 mm_x000D_
provedení s prolisem_x000D_
průměr drátu 5mm_x000D_
barva - antracit RAL 7016_x000D_
</t>
  </si>
  <si>
    <t>235*0,4 'Přepočtené koeficientem množství</t>
  </si>
  <si>
    <t>55301</t>
  </si>
  <si>
    <t>příchytka 3ks/1sloupek (průběžná, rohová, koncová)</t>
  </si>
  <si>
    <t>ks</t>
  </si>
  <si>
    <t>-290166901</t>
  </si>
  <si>
    <t>566501111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</si>
  <si>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0,08 do 0,10 m3/m2</t>
  </si>
  <si>
    <t>2026633669</t>
  </si>
  <si>
    <t>https://podminky.urs.cz/item/CS_URS_2023_02/566501111</t>
  </si>
  <si>
    <t>"viz TZ oddíl 2.5.1. zpětná montáž dlažby" 94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</si>
  <si>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</si>
  <si>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</si>
  <si>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1714339327</t>
  </si>
  <si>
    <t>https://podminky.urs.cz/item/CS_URS_2023_02/596211110</t>
  </si>
  <si>
    <t>"zpětné doložení zámkové dlažby, viz TZ oddíl 2.5.1." 94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</si>
  <si>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</si>
  <si>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</si>
  <si>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-838138369</t>
  </si>
  <si>
    <t>https://podminky.urs.cz/item/CS_URS_2023_02/916231213</t>
  </si>
  <si>
    <t>"viz TZ oddíl 2.5.1." 110</t>
  </si>
  <si>
    <t>59217001</t>
  </si>
  <si>
    <t>obrubník betonový zahradní 1000x50x250mm</t>
  </si>
  <si>
    <t>770505449</t>
  </si>
  <si>
    <t>110*1,02 'Přepočtené koeficientem množství</t>
  </si>
  <si>
    <t>998229112</t>
  </si>
  <si>
    <t>Přesun hmot ruční pro pozemní komunikace s naložením a složením na vzdálenost do 50 m, s krytem dlážděným</t>
  </si>
  <si>
    <t>462028442</t>
  </si>
  <si>
    <t>https://podminky.urs.cz/item/CS_URS_2023_02/998229112</t>
  </si>
  <si>
    <t xml:space="preserve">"rozebraná dlažba, zpětné použití" 24,44 </t>
  </si>
  <si>
    <t>"obrubníky a betonové lože" 17,387</t>
  </si>
  <si>
    <t>"doplňované podloží dlažby" 25,049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</si>
  <si>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</si>
  <si>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</si>
  <si>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1001928390</t>
  </si>
  <si>
    <t>https://podminky.urs.cz/item/CS_URS_2023_02/998232110</t>
  </si>
  <si>
    <t>-1805011671</t>
  </si>
  <si>
    <t>-828831936</t>
  </si>
  <si>
    <t>-684699077</t>
  </si>
  <si>
    <t>2077605790</t>
  </si>
  <si>
    <t>-1469911419</t>
  </si>
  <si>
    <t>-1012722216</t>
  </si>
  <si>
    <t>1126826179</t>
  </si>
  <si>
    <t>-1026685659</t>
  </si>
  <si>
    <t>I - 2.6.1. Mobiliář s vegetační střechou</t>
  </si>
  <si>
    <t>SC01</t>
  </si>
  <si>
    <t>Přístřešek s vegetační střechou - rozchodníková rohož s extenzivními rostlinami, krytá plocha 9,6 m2 (Ø3,5 m), výška nad zemí 2,685 m, ocelová konstrukce opatřena ochrannou vrstvou zinku a práškovým vypalovacím lakem, střešní krytina extenzivní vegetační vrstva ve vanách z hliníkového plechu, odvodnění vedené nosným sloupem s vyústěním pod dlažbou do kanalizace, kotvení pod dlažbu nebo ve zhutněném terénu do betonového základu pomocí závitových tyčí</t>
  </si>
  <si>
    <t>901029025</t>
  </si>
  <si>
    <t>93601MTZ</t>
  </si>
  <si>
    <t>Montáž přístřešku</t>
  </si>
  <si>
    <t>-756580209</t>
  </si>
  <si>
    <t>93601SS</t>
  </si>
  <si>
    <t>Spodní stavba</t>
  </si>
  <si>
    <t>-2033508537</t>
  </si>
  <si>
    <t>SC02</t>
  </si>
  <si>
    <t>Přístřešek s vegetační střechou - rozchodníková rohož s extenzivními rostlinami, krytá plocha 9,6 m2 (Ø3,5 m), výška nad zemí 3,050 m, ocelová konstrukce opatřena ochrannou vrstvou zinku a práškovým vypalovacím lakem, střešní krytina extenzivní vegetační vrstva ve vanách z hliníkového plechu, odvodnění vedené nosným sloupem s vyústěním pod dlažbou do kanalizace, kotvení pod dlažbu nebo ve zhutněném terénu do betonového základu pomocí závitových tyčí</t>
  </si>
  <si>
    <t>1236941848</t>
  </si>
  <si>
    <t>93602MTZ</t>
  </si>
  <si>
    <t>2089817866</t>
  </si>
  <si>
    <t>93602SS</t>
  </si>
  <si>
    <t>-1605204172</t>
  </si>
  <si>
    <t>-655588905</t>
  </si>
  <si>
    <t>-1025150207</t>
  </si>
  <si>
    <t>-1036847236</t>
  </si>
  <si>
    <t>-915689899</t>
  </si>
  <si>
    <t>464422138</t>
  </si>
  <si>
    <t>-473855663</t>
  </si>
  <si>
    <t>-1869789802</t>
  </si>
  <si>
    <t>-259367196</t>
  </si>
  <si>
    <t>J - 2.6.2. Mobiliář se solárními panely</t>
  </si>
  <si>
    <t>SC03</t>
  </si>
  <si>
    <t>Solární parková lavička, délka 3 m, sedák z bezpečnostního skla, dřevěné prvky - tropické dřevo bez povrchové úpravy, BEZ Wifi, fotovoltaický panel, dvojitý USB konektor, položeno volně na dlažbu nebo kotveno na dlažbu do betonového základu pomocí závitových tyčí</t>
  </si>
  <si>
    <t>421508338</t>
  </si>
  <si>
    <t>93603MTZ</t>
  </si>
  <si>
    <t>Montáž lavičky</t>
  </si>
  <si>
    <t>-1549292036</t>
  </si>
  <si>
    <t>93603SS</t>
  </si>
  <si>
    <t>-2113873839</t>
  </si>
  <si>
    <t>SC04</t>
  </si>
  <si>
    <t>Lavička délky 3,16 m, ocelová konstrukce opatřena vrstvou zinku a práškovým vypalovacím lakem, sedák i opěradlo 16 desek z tropického dřeva bez povrchové úpravy, výkon solárního panelu 350 Wp, kapacita baterie 80 Ah, 2 dvojité USB konektory, kotveno na zem do betonového základu pomocí závitových tyčí</t>
  </si>
  <si>
    <t>952021054</t>
  </si>
  <si>
    <t>93604MTZ</t>
  </si>
  <si>
    <t>-899487274</t>
  </si>
  <si>
    <t>93604SS</t>
  </si>
  <si>
    <t>1397181688</t>
  </si>
  <si>
    <t>-1796447379</t>
  </si>
  <si>
    <t>-1417547494</t>
  </si>
  <si>
    <t>-358420977</t>
  </si>
  <si>
    <t>-1074488345</t>
  </si>
  <si>
    <t>-862333924</t>
  </si>
  <si>
    <t>-605094139</t>
  </si>
  <si>
    <t>-623599797</t>
  </si>
  <si>
    <t>-1013806464</t>
  </si>
  <si>
    <t>K - 2.7. Prvky pro podporu biodiverzity</t>
  </si>
  <si>
    <t>111301111</t>
  </si>
  <si>
    <t>Sejmutí drnu tl. do 100 mm, v jakékoliv ploše</t>
  </si>
  <si>
    <t>-2126970168</t>
  </si>
  <si>
    <t>https://podminky.urs.cz/item/CS_URS_2023_02/111301111</t>
  </si>
  <si>
    <t>"na části plochy přiléhající k tůním vč.přesunu do 50m k dalšímu využití" 20</t>
  </si>
  <si>
    <t>131251100</t>
  </si>
  <si>
    <t>Hloubení nezapažených jam a zářezů strojně s urovnáním dna do předepsaného profilu a spádu v hornině třídy těžitelnosti I skupiny 3 do 20 m3</t>
  </si>
  <si>
    <t>-1534224750</t>
  </si>
  <si>
    <t>https://podminky.urs.cz/item/CS_URS_2023_02/131251100</t>
  </si>
  <si>
    <t>"tůň M1 1ks, plocha 83m2, hl.v nejnižším místě 60cm" 25</t>
  </si>
  <si>
    <t>"tůň M2 1ks, plocha 56m2, hl.v nejnižším místě 90cm" 25</t>
  </si>
  <si>
    <t>"tůň M3 5ks, plocha 1,6m2, hl.v nejnižším místě 15cm" 5*0,16</t>
  </si>
  <si>
    <t>"tůň M4 2ks, plocha 8m2, hl.v nejnižším místě 30cm" 2*1,2</t>
  </si>
  <si>
    <t>183111112</t>
  </si>
  <si>
    <t>Hloubení jamek pro vysazování rostlin v zemině skupiny 1 až 4 bez výměny půdy v rovině nebo na svahu do 1:5, objemu přes 0,002 do 0,005 m3</t>
  </si>
  <si>
    <t>1932953994</t>
  </si>
  <si>
    <t>https://podminky.urs.cz/item/CS_URS_2023_02/183111112</t>
  </si>
  <si>
    <t>183211322</t>
  </si>
  <si>
    <t>Výsadba květin do připravené půdy se zalitím do připravené půdy, se zalitím květin krytokořenných o průměru kontejneru přes 80 do 120 mm</t>
  </si>
  <si>
    <t>-421462705</t>
  </si>
  <si>
    <t>https://podminky.urs.cz/item/CS_URS_2023_02/183211322</t>
  </si>
  <si>
    <t>"viz TZ oddíl 2.7.1." 15+5+10+20+10+5+5+10</t>
  </si>
  <si>
    <t>CP</t>
  </si>
  <si>
    <t>Caltha palustris</t>
  </si>
  <si>
    <t>-665149856</t>
  </si>
  <si>
    <t>IP</t>
  </si>
  <si>
    <t>Iris pseudacorus</t>
  </si>
  <si>
    <t>-1102911357</t>
  </si>
  <si>
    <t>LS</t>
  </si>
  <si>
    <t>Lythrum salicaria</t>
  </si>
  <si>
    <t>-339931944</t>
  </si>
  <si>
    <t>MP</t>
  </si>
  <si>
    <t>Myosotis palustris</t>
  </si>
  <si>
    <t>-1049444031</t>
  </si>
  <si>
    <t>38899R</t>
  </si>
  <si>
    <t>Broukoviště - osazení kmenů do rýhy na stojato (na ploše min 4m2) vč. průběžného obsypu štěrkem a hutnění + část kmenů volně ložená</t>
  </si>
  <si>
    <t>844179458</t>
  </si>
  <si>
    <t>Poznámka k položce:_x000D_
v ceně zahrnuto:_x000D_
kmeny a větve z kácených a ošetřovaných dřevin od průměru 30cm_x000D_
ŠP na zásyp _x000D_
strojní a ruční manipulace</t>
  </si>
  <si>
    <t>"viz TZ oddíl 2.7.2." 9</t>
  </si>
  <si>
    <t>38999R</t>
  </si>
  <si>
    <t>Zimoviště pro drobné živočichy - vyskládání ohrady z větví do rozměrů 3x3 m, výška 0,6 m, výplň větve a listí</t>
  </si>
  <si>
    <t>998266107</t>
  </si>
  <si>
    <t>Poznámka k položce:_x000D_
v ceně zahrnuto:_x000D_
špalky a větve z kácení a ořezů _x000D_
strojní a ruční manipulace</t>
  </si>
  <si>
    <t>"viz TZ oddíl 2.7.3." 9</t>
  </si>
  <si>
    <t>39999R.1</t>
  </si>
  <si>
    <t>Ptačí budky - instalace a dodávka</t>
  </si>
  <si>
    <t>-2043456147</t>
  </si>
  <si>
    <t>"viz TZ oddíl 2.7.4." 10</t>
  </si>
  <si>
    <t>39999R.2</t>
  </si>
  <si>
    <t>Krmítko pro ptáky - instalace a dodávka</t>
  </si>
  <si>
    <t>-247903623</t>
  </si>
  <si>
    <t>Poznámka k položce:_x000D_
materiál: akátové dřevo_x000D_
vč.nátěru</t>
  </si>
  <si>
    <t>"viz TZ oddíl 2.7.5." 1</t>
  </si>
  <si>
    <t>39999R.3</t>
  </si>
  <si>
    <t>Hmyzí domeček, rozměr 1,2x0,6m vč.výplně - instalace a dodávka</t>
  </si>
  <si>
    <t>790324523</t>
  </si>
  <si>
    <t xml:space="preserve">Poznámka k položce:_x000D_
materiál: akátové dřevo_x000D_
</t>
  </si>
  <si>
    <t>"viz TZ oddíl 2.7.6." 1</t>
  </si>
  <si>
    <t>1158293554</t>
  </si>
  <si>
    <t>-1912203741</t>
  </si>
  <si>
    <t>-266688995</t>
  </si>
  <si>
    <t>1205985168</t>
  </si>
  <si>
    <t>-388469618</t>
  </si>
  <si>
    <t>-1694849695</t>
  </si>
  <si>
    <t>395936531</t>
  </si>
  <si>
    <t>-457493789</t>
  </si>
  <si>
    <t>stromy</t>
  </si>
  <si>
    <t>103</t>
  </si>
  <si>
    <t>trávník_stroj</t>
  </si>
  <si>
    <t>8876</t>
  </si>
  <si>
    <t>trávník_rucne</t>
  </si>
  <si>
    <t>2834</t>
  </si>
  <si>
    <t>keře</t>
  </si>
  <si>
    <t>1172</t>
  </si>
  <si>
    <t>L - 2.8. Založení nových a obnova stávajících vegetačních prvků</t>
  </si>
  <si>
    <t>883166979</t>
  </si>
  <si>
    <t>"plochy nových keřových výsadeb, viz TZ 2.8.2 a situace výkres 7" 1466</t>
  </si>
  <si>
    <t>119005133</t>
  </si>
  <si>
    <t>Vytyčení výsadeb s rozmístěním rostlin dle projektové dokumentace zapojených nebo v záhonu, plochy přes 100 m2 individuálně ve stejnorodých skupinách</t>
  </si>
  <si>
    <t>189291481</t>
  </si>
  <si>
    <t>https://podminky.urs.cz/item/CS_URS_2023_02/119005133</t>
  </si>
  <si>
    <t>119005155</t>
  </si>
  <si>
    <t>Vytyčení výsadeb s rozmístěním rostlin dle projektové dokumentace solitérních přes 50 kusů</t>
  </si>
  <si>
    <t>1267074936</t>
  </si>
  <si>
    <t>https://podminky.urs.cz/item/CS_URS_2023_02/119005155</t>
  </si>
  <si>
    <t>1321534R</t>
  </si>
  <si>
    <t>Odpíchnutí okrajů výsadbových mís sousedících s travní plochou rýčem</t>
  </si>
  <si>
    <t>468394420</t>
  </si>
  <si>
    <t>"odpich kolem stromů" 298</t>
  </si>
  <si>
    <t>"odpich keřových skupin" 676+151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</si>
  <si>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</si>
  <si>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</si>
  <si>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-1982965800</t>
  </si>
  <si>
    <t>https://podminky.urs.cz/item/CS_URS_2023_02/181111111</t>
  </si>
  <si>
    <t>"úpravy před založením trávníku a před výsadbou" trávník_stroj+trávník_rucne+"keřové skupiny" 1466</t>
  </si>
  <si>
    <t>181411131</t>
  </si>
  <si>
    <t>Založení trávníku na půdě předem připravené plochy do 1000 m2 výsevem včetně utažení parkového v rovině nebo na svahu do 1:5</t>
  </si>
  <si>
    <t>-828801022</t>
  </si>
  <si>
    <t>https://podminky.urs.cz/item/CS_URS_2023_02/181411131</t>
  </si>
  <si>
    <t>trávník_stroj+trávník_rucne</t>
  </si>
  <si>
    <t>"letničkový záhon" 1178</t>
  </si>
  <si>
    <t>RMAT0002</t>
  </si>
  <si>
    <t>travní směs do stínu, složení viz specifikace TZ</t>
  </si>
  <si>
    <t>kg</t>
  </si>
  <si>
    <t>-1822016019</t>
  </si>
  <si>
    <t>2834*0,0309 'Přepočtené koeficientem množství</t>
  </si>
  <si>
    <t>travní směs na osluněných plochách, složení viz specifikace TZ</t>
  </si>
  <si>
    <t>1541381663</t>
  </si>
  <si>
    <t>8876*0,0309 'Přepočtené koeficientem množství</t>
  </si>
  <si>
    <t>RMAT0003</t>
  </si>
  <si>
    <t>travní směs letničková</t>
  </si>
  <si>
    <t>-729709116</t>
  </si>
  <si>
    <t>"10g/m2" 1178*10*0,001*1,03</t>
  </si>
  <si>
    <t>1814111R</t>
  </si>
  <si>
    <t>Vyrovnání nerovností terénu sejmutým travním drnem</t>
  </si>
  <si>
    <t>207036073</t>
  </si>
  <si>
    <t>"dtto výměra sejmutí drnu" 1466</t>
  </si>
  <si>
    <t>183101213</t>
  </si>
  <si>
    <t>Hloubení jamek pro vysazování rostlin v zemině skupiny 1 až 4 s výměnou půdy z 50% v rovině nebo na svahu do 1:5, objemu přes 0,02 do 0,05 m3</t>
  </si>
  <si>
    <t>-59090885</t>
  </si>
  <si>
    <t>https://podminky.urs.cz/item/CS_URS_2023_02/183101213</t>
  </si>
  <si>
    <t>"viz osazovací plán, výkres 7 a TZ 2.8.2" 1172</t>
  </si>
  <si>
    <t>183101221</t>
  </si>
  <si>
    <t>Hloubení jamek pro vysazování rostlin v zemině skupiny 1 až 4 s výměnou půdy z 50% v rovině nebo na svahu do 1:5, objemu přes 0,40 do 1,00 m3</t>
  </si>
  <si>
    <t>-20742599</t>
  </si>
  <si>
    <t>https://podminky.urs.cz/item/CS_URS_2023_02/183101221</t>
  </si>
  <si>
    <t>"viz osazovací plán, výkres 7 a TZ 2.8.1." 44+19+40</t>
  </si>
  <si>
    <t>10321100</t>
  </si>
  <si>
    <t>zahradní substrát pro výsadbu VL</t>
  </si>
  <si>
    <t>465663027</t>
  </si>
  <si>
    <t>1834021R</t>
  </si>
  <si>
    <t>Rozrušení půdy na hloubku 200 mm souvislé plochy do 500 m2 v rovině nebo na svahu do 1:5</t>
  </si>
  <si>
    <t>-1417679990</t>
  </si>
  <si>
    <t>183403111</t>
  </si>
  <si>
    <t>Obdělání půdy nakopáním hl. přes 50 do 100 mm v rovině nebo na svahu do 1:5</t>
  </si>
  <si>
    <t>-726426571</t>
  </si>
  <si>
    <t>https://podminky.urs.cz/item/CS_URS_2023_02/183403111</t>
  </si>
  <si>
    <t>"keřové skupiny ponechávané" 718</t>
  </si>
  <si>
    <t>"založení trávníku, plocha viz výkres 6 a TZ 2.8.2, ručně v kořenových zónách" 2834</t>
  </si>
  <si>
    <t>"letničkový záhon v kořenovém prostoru stáv.dřevin 113, 114, 115" 90</t>
  </si>
  <si>
    <t>183403114</t>
  </si>
  <si>
    <t>Obdělání půdy kultivátorováním v rovině nebo na svahu do 1:5</t>
  </si>
  <si>
    <t>659847322</t>
  </si>
  <si>
    <t>https://podminky.urs.cz/item/CS_URS_2023_02/183403114</t>
  </si>
  <si>
    <t>"založení trávníku, plocha viz výkres 6 a TZ 2.8.5., strojně" 8876</t>
  </si>
  <si>
    <t>"letničkový záhon, plocha viz TZ 2.8.4.strojně" 1178-90</t>
  </si>
  <si>
    <t>183403153</t>
  </si>
  <si>
    <t>Obdělání půdy hrabáním v rovině nebo na svahu do 1:5</t>
  </si>
  <si>
    <t>-96680361</t>
  </si>
  <si>
    <t>https://podminky.urs.cz/item/CS_URS_2023_02/183403153</t>
  </si>
  <si>
    <t>trávník_stroj+trávník_rucne+"plochy keřových výsadeb" 1466</t>
  </si>
  <si>
    <t>183403161</t>
  </si>
  <si>
    <t>Obdělání půdy válením v rovině nebo na svahu do 1:5</t>
  </si>
  <si>
    <t>-1810681136</t>
  </si>
  <si>
    <t>https://podminky.urs.cz/item/CS_URS_2023_02/183403161</t>
  </si>
  <si>
    <t>184102112</t>
  </si>
  <si>
    <t>Výsadba dřeviny s balem do předem vyhloubené jamky se zalitím v rovině nebo na svahu do 1:5, při průměru balu přes 200 do 300 mm</t>
  </si>
  <si>
    <t>1874395040</t>
  </si>
  <si>
    <t>https://podminky.urs.cz/item/CS_URS_2023_02/184102112</t>
  </si>
  <si>
    <t>AZP</t>
  </si>
  <si>
    <t>Azalea ´Persil´, vel.30/40</t>
  </si>
  <si>
    <t>-2126585624</t>
  </si>
  <si>
    <t>CK1</t>
  </si>
  <si>
    <t>Cornus kousa var.chinensis, vel.100/125</t>
  </si>
  <si>
    <t>-1985720013</t>
  </si>
  <si>
    <t>CS</t>
  </si>
  <si>
    <t>Cornus stolonifera ´Kelseyi´, vel.20/30</t>
  </si>
  <si>
    <t>-99387371</t>
  </si>
  <si>
    <t>HE</t>
  </si>
  <si>
    <t>Hedera helix, vel.20/30</t>
  </si>
  <si>
    <t>1143878196</t>
  </si>
  <si>
    <t>HP</t>
  </si>
  <si>
    <t>Hydrangea paniculata ´Limelight´, vel.20/30</t>
  </si>
  <si>
    <t>-803661712</t>
  </si>
  <si>
    <t>HW</t>
  </si>
  <si>
    <t>Hydrangea paniculata ´Wim´s Red´, vel.20/30</t>
  </si>
  <si>
    <t>937839373</t>
  </si>
  <si>
    <t>Hydrangea quercifolia, vel.20/30</t>
  </si>
  <si>
    <t>-56421307</t>
  </si>
  <si>
    <t>Ligustrum vulgare, vel.30/40</t>
  </si>
  <si>
    <t>-598647559</t>
  </si>
  <si>
    <t>PC</t>
  </si>
  <si>
    <t>Philadelphus coronarius, vel.20/30</t>
  </si>
  <si>
    <t>986055853</t>
  </si>
  <si>
    <t>PM</t>
  </si>
  <si>
    <t>Philadelphus ´Mont Blanc´, vel.20/30</t>
  </si>
  <si>
    <t>-923826397</t>
  </si>
  <si>
    <t>PA</t>
  </si>
  <si>
    <t>Picea abies ´Nidiformis´, vel.15/20</t>
  </si>
  <si>
    <t>192799851</t>
  </si>
  <si>
    <t>PI</t>
  </si>
  <si>
    <t>Pinus mugo, vel.15/20</t>
  </si>
  <si>
    <t>-317961465</t>
  </si>
  <si>
    <t>PI1</t>
  </si>
  <si>
    <t>Pinus sylvestris ´Watereri´, vel.80/100</t>
  </si>
  <si>
    <t>1529060452</t>
  </si>
  <si>
    <t>PF</t>
  </si>
  <si>
    <t>Potentilla fruticosa ´Abbotswood´, vel.20/30</t>
  </si>
  <si>
    <t>-1010520945</t>
  </si>
  <si>
    <t>RH1</t>
  </si>
  <si>
    <t>Rhododendron ´Cosmopolitan´, vel.30/40</t>
  </si>
  <si>
    <t>825933126</t>
  </si>
  <si>
    <t>RH</t>
  </si>
  <si>
    <t>Rhododendron ´Cunningham´s White´, vel.30/40</t>
  </si>
  <si>
    <t>-479887860</t>
  </si>
  <si>
    <t>RR1</t>
  </si>
  <si>
    <t>Rosa ´Kew Gardens´, vel.20/30</t>
  </si>
  <si>
    <t>1583451214</t>
  </si>
  <si>
    <t>37</t>
  </si>
  <si>
    <t>RR</t>
  </si>
  <si>
    <t>Rosa rugosa ´Alba´, vel.20/30</t>
  </si>
  <si>
    <t>-521489174</t>
  </si>
  <si>
    <t>38</t>
  </si>
  <si>
    <t>SP1</t>
  </si>
  <si>
    <t>Salix purpurea ´Gracilis´, vel.20/30</t>
  </si>
  <si>
    <t>81750106</t>
  </si>
  <si>
    <t>39</t>
  </si>
  <si>
    <t>SPA</t>
  </si>
  <si>
    <t>Spiraea arguta, vel.20/30</t>
  </si>
  <si>
    <t>1648655461</t>
  </si>
  <si>
    <t>40</t>
  </si>
  <si>
    <t>SPB</t>
  </si>
  <si>
    <t>Spiraea betulifolia ´Island´, vel.20/30</t>
  </si>
  <si>
    <t>1924454680</t>
  </si>
  <si>
    <t>41</t>
  </si>
  <si>
    <t>SPJ</t>
  </si>
  <si>
    <t>Spiraea japonica ´Anthony Waterer´, vel.20/30</t>
  </si>
  <si>
    <t>-102330744</t>
  </si>
  <si>
    <t>42</t>
  </si>
  <si>
    <t>SPL</t>
  </si>
  <si>
    <t>Spiraea japonica ´Little Princess´´, vel.15/20</t>
  </si>
  <si>
    <t>-322184285</t>
  </si>
  <si>
    <t>43</t>
  </si>
  <si>
    <t>SPN</t>
  </si>
  <si>
    <t>Spiraea nipponica, vel.20/30</t>
  </si>
  <si>
    <t>1951867245</t>
  </si>
  <si>
    <t>44</t>
  </si>
  <si>
    <t>TB1</t>
  </si>
  <si>
    <t>Taxus baccata, vel.50/60</t>
  </si>
  <si>
    <t>-252035641</t>
  </si>
  <si>
    <t>45</t>
  </si>
  <si>
    <t>TM1</t>
  </si>
  <si>
    <t>Taxus x media ´Hillii´, vel.50/60</t>
  </si>
  <si>
    <t>-757130368</t>
  </si>
  <si>
    <t>46</t>
  </si>
  <si>
    <t>VF1</t>
  </si>
  <si>
    <t>Viburnum fragrans, vel.20/30</t>
  </si>
  <si>
    <t>-472510465</t>
  </si>
  <si>
    <t>47</t>
  </si>
  <si>
    <t>VP</t>
  </si>
  <si>
    <t>Viburnum ´Pragense´, vel.80/100</t>
  </si>
  <si>
    <t>-55018808</t>
  </si>
  <si>
    <t>48</t>
  </si>
  <si>
    <t>W</t>
  </si>
  <si>
    <t>Weigela ´Marjorie´, vel.20/30</t>
  </si>
  <si>
    <t>-1539359162</t>
  </si>
  <si>
    <t>49</t>
  </si>
  <si>
    <t>184102115</t>
  </si>
  <si>
    <t>Výsadba dřeviny s balem do předem vyhloubené jamky se zalitím v rovině nebo na svahu do 1:5, při průměru balu přes 500 do 600 mm</t>
  </si>
  <si>
    <t>-1217534354</t>
  </si>
  <si>
    <t>https://podminky.urs.cz/item/CS_URS_2023_02/184102115</t>
  </si>
  <si>
    <t>50</t>
  </si>
  <si>
    <t>AB</t>
  </si>
  <si>
    <t>Abies nordmanniana, vel.175/200</t>
  </si>
  <si>
    <t>-1539313913</t>
  </si>
  <si>
    <t>51</t>
  </si>
  <si>
    <t>AP1</t>
  </si>
  <si>
    <t>Acer ginnala, listnatý strom- vícekmen, vel.250/300</t>
  </si>
  <si>
    <t>-13160760</t>
  </si>
  <si>
    <t>52</t>
  </si>
  <si>
    <t>AP2</t>
  </si>
  <si>
    <t>Acer platanoides ´Deborah´, listnatý strom- vícekmen, vel.250/300</t>
  </si>
  <si>
    <t>-880079574</t>
  </si>
  <si>
    <t>53</t>
  </si>
  <si>
    <t>AA1</t>
  </si>
  <si>
    <t>Amelanchier arborea ´Robin Hill´, listnatý strom s balem, ok 10/12</t>
  </si>
  <si>
    <t>74587510</t>
  </si>
  <si>
    <t>54</t>
  </si>
  <si>
    <t>AL3</t>
  </si>
  <si>
    <t>Amelanchier lamarckii - vícekmen, vel. 250/300</t>
  </si>
  <si>
    <t>-728723827</t>
  </si>
  <si>
    <t>55</t>
  </si>
  <si>
    <t>BJ</t>
  </si>
  <si>
    <t>Betula utilis var. Jacquemontii, listnatý strom- vícekmen, vel.250/300</t>
  </si>
  <si>
    <t>1825367770</t>
  </si>
  <si>
    <t>56</t>
  </si>
  <si>
    <t>CF</t>
  </si>
  <si>
    <t>Carpinus betulus ´Fastigiata´, listnatý strom s balem, ok 10/12</t>
  </si>
  <si>
    <t>-1268625738</t>
  </si>
  <si>
    <t>57</t>
  </si>
  <si>
    <t>CA1</t>
  </si>
  <si>
    <t>Cedrus atlantica, vel. 175/200</t>
  </si>
  <si>
    <t>-959008684</t>
  </si>
  <si>
    <t>58</t>
  </si>
  <si>
    <t>FS</t>
  </si>
  <si>
    <t>Fagus sylvatica, listnatý strom s balem, ok 10/12</t>
  </si>
  <si>
    <t>984251940</t>
  </si>
  <si>
    <t>59</t>
  </si>
  <si>
    <t>LQ</t>
  </si>
  <si>
    <t>Liquidambar styraciflua ´Worplesdon´, listnatý strom s balem, ok 10/12</t>
  </si>
  <si>
    <t>-725201737</t>
  </si>
  <si>
    <t>60</t>
  </si>
  <si>
    <t>PD1</t>
  </si>
  <si>
    <t>Pinus densiflora ´Umbraculifera´, vel.175/200</t>
  </si>
  <si>
    <t>-587812690</t>
  </si>
  <si>
    <t>61</t>
  </si>
  <si>
    <t>PS</t>
  </si>
  <si>
    <t>Pinus sylvestris, vel.175/200</t>
  </si>
  <si>
    <t>1867929245</t>
  </si>
  <si>
    <t>62</t>
  </si>
  <si>
    <t>PL1</t>
  </si>
  <si>
    <t>Platanus x acerifolia ´Huissen´, listnatý strom s balem, ok 10/12</t>
  </si>
  <si>
    <t>-1588287047</t>
  </si>
  <si>
    <t>63</t>
  </si>
  <si>
    <t>PP</t>
  </si>
  <si>
    <t>Prunus avium ´Plena´, listnatý strom s balem, ok 10/12</t>
  </si>
  <si>
    <t>1547750047</t>
  </si>
  <si>
    <t>64</t>
  </si>
  <si>
    <t>PC1</t>
  </si>
  <si>
    <t>Prunus cerasifera ´Nigra´, vícekmen, 250/300</t>
  </si>
  <si>
    <t>-1081783393</t>
  </si>
  <si>
    <t>65</t>
  </si>
  <si>
    <t>PH1</t>
  </si>
  <si>
    <t>Prunus x hillieri ´Spire´, listnatý strom- vícekmen, 250/300</t>
  </si>
  <si>
    <t>-1015647586</t>
  </si>
  <si>
    <t>66</t>
  </si>
  <si>
    <t>SA</t>
  </si>
  <si>
    <t>Sorbus aucuparia, listnatý strom s balem, ok 10/12</t>
  </si>
  <si>
    <t>1668532073</t>
  </si>
  <si>
    <t>67</t>
  </si>
  <si>
    <t>TB2</t>
  </si>
  <si>
    <t>Taxus baccata, vel.175/200</t>
  </si>
  <si>
    <t>-213110282</t>
  </si>
  <si>
    <t>68</t>
  </si>
  <si>
    <t>TC</t>
  </si>
  <si>
    <t>Tsuga canadensis, vel.175/200</t>
  </si>
  <si>
    <t>-724015819</t>
  </si>
  <si>
    <t>69</t>
  </si>
  <si>
    <t>184215113</t>
  </si>
  <si>
    <t>Ukotvení dřeviny kůly v rovině nebo na svahu do 1:5 jedním kůlem, délky přes 2 do 3 m</t>
  </si>
  <si>
    <t>521887401</t>
  </si>
  <si>
    <t>https://podminky.urs.cz/item/CS_URS_2023_02/184215113</t>
  </si>
  <si>
    <t>"jehličnany" 40</t>
  </si>
  <si>
    <t>70</t>
  </si>
  <si>
    <t>184215132</t>
  </si>
  <si>
    <t>Ukotvení dřeviny kůly v rovině nebo na svahu do 1:5 třemi kůly, délky přes 1 do 2 m</t>
  </si>
  <si>
    <t>-704276147</t>
  </si>
  <si>
    <t>https://podminky.urs.cz/item/CS_URS_2023_02/184215132</t>
  </si>
  <si>
    <t>"mnohokmeny" 33</t>
  </si>
  <si>
    <t>71</t>
  </si>
  <si>
    <t>184215133</t>
  </si>
  <si>
    <t>Ukotvení dřeviny kůly v rovině nebo na svahu do 1:5 třemi kůly, délky přes 2 do 3 m</t>
  </si>
  <si>
    <t>1112449856</t>
  </si>
  <si>
    <t>https://podminky.urs.cz/item/CS_URS_2023_02/184215133</t>
  </si>
  <si>
    <t>"listnaté" 30</t>
  </si>
  <si>
    <t>72</t>
  </si>
  <si>
    <t>605912sc</t>
  </si>
  <si>
    <t>kůl vyvazovací dřevěný impregnovaný D 7cm dl 2,5m vč.úvazů a příčníků z půlkulatiny</t>
  </si>
  <si>
    <t>1289429481</t>
  </si>
  <si>
    <t>"listnaté" 30*3+"jehličnany" 40</t>
  </si>
  <si>
    <t>73</t>
  </si>
  <si>
    <t>605913sc</t>
  </si>
  <si>
    <t>kůl vyvazovací dřevěný impregnovaný D 7cm dl 1,5m vč.úvazů a příčníků z půlkulatiny</t>
  </si>
  <si>
    <t>2104755403</t>
  </si>
  <si>
    <t>"mnohokmeny" 33*3</t>
  </si>
  <si>
    <t>74</t>
  </si>
  <si>
    <t>184215413</t>
  </si>
  <si>
    <t>Zhotovení závlahové mísy u solitérních dřevin v rovině nebo na svahu do 1:5, o průměru mísy přes 1 m</t>
  </si>
  <si>
    <t>-313971670</t>
  </si>
  <si>
    <t>https://podminky.urs.cz/item/CS_URS_2023_02/184215413</t>
  </si>
  <si>
    <t>"solitérní keře" 18</t>
  </si>
  <si>
    <t>75</t>
  </si>
  <si>
    <t>184801121</t>
  </si>
  <si>
    <t>Ošetření vysazených dřevin solitérních v rovině nebo na svahu do 1:5</t>
  </si>
  <si>
    <t>-1641814806</t>
  </si>
  <si>
    <t>https://podminky.urs.cz/item/CS_URS_2023_02/184801121</t>
  </si>
  <si>
    <t>76</t>
  </si>
  <si>
    <t>184801131</t>
  </si>
  <si>
    <t>Ošetření vysazených dřevin ve skupinách v rovině nebo na svahu do 1:5</t>
  </si>
  <si>
    <t>-159411015</t>
  </si>
  <si>
    <t>https://podminky.urs.cz/item/CS_URS_2023_02/184801131</t>
  </si>
  <si>
    <t>"plocha keřů nových viz TZ 2.8.2 a výkres 7" 1466</t>
  </si>
  <si>
    <t>77</t>
  </si>
  <si>
    <t>184816111</t>
  </si>
  <si>
    <t>Hnojení sazenic průmyslovými hnojivy v množství do 0,25 kg k jedné sazenici</t>
  </si>
  <si>
    <t>-2034735958</t>
  </si>
  <si>
    <t>https://podminky.urs.cz/item/CS_URS_2023_02/184816111</t>
  </si>
  <si>
    <t>"2 tablety keře" 2*keře</t>
  </si>
  <si>
    <t>"10 tablet stromy" 10*stromy</t>
  </si>
  <si>
    <t>78</t>
  </si>
  <si>
    <t>103sc05</t>
  </si>
  <si>
    <t>tabletové hnojivo s postupným uvolňováním živin</t>
  </si>
  <si>
    <t>2058161268</t>
  </si>
  <si>
    <t>79</t>
  </si>
  <si>
    <t>1848514R</t>
  </si>
  <si>
    <t xml:space="preserve">Povýsadbový řez keřů </t>
  </si>
  <si>
    <t>549843683</t>
  </si>
  <si>
    <t>80</t>
  </si>
  <si>
    <t>1848522R.1</t>
  </si>
  <si>
    <t>Řez stromu povýsadbový - výchovný, komparativní, opravný</t>
  </si>
  <si>
    <t>-514545213</t>
  </si>
  <si>
    <t>81</t>
  </si>
  <si>
    <t>184814221</t>
  </si>
  <si>
    <t>Zapracování příměsí do půdy ručně do hloubky 150 mm v rovině nebo na svahu do 1:5</t>
  </si>
  <si>
    <t>711937617</t>
  </si>
  <si>
    <t>https://podminky.urs.cz/item/CS_URS_2023_02/184814221</t>
  </si>
  <si>
    <t>82</t>
  </si>
  <si>
    <t>184854211</t>
  </si>
  <si>
    <t>Zapracování příměsí do půdy frézováním do hloubky 150 mm v rovině nebo na svahu do 1:5 do 100 m2</t>
  </si>
  <si>
    <t>1851886594</t>
  </si>
  <si>
    <t>https://podminky.urs.cz/item/CS_URS_2023_02/184854211</t>
  </si>
  <si>
    <t>83</t>
  </si>
  <si>
    <t>RMAT0004</t>
  </si>
  <si>
    <t xml:space="preserve">travní hnojivo </t>
  </si>
  <si>
    <t>1463712430</t>
  </si>
  <si>
    <t>"25g/m2, plocha trávníku (8876+2834)m2" (trávník_rucne+trávník_stroj)*25/1000</t>
  </si>
  <si>
    <t>84</t>
  </si>
  <si>
    <t>184911311</t>
  </si>
  <si>
    <t>Položení mulčovací textilie proti prorůstání plevelů kolem vysázených rostlin v rovině nebo na svahu do 1:5</t>
  </si>
  <si>
    <t>-507740874</t>
  </si>
  <si>
    <t>https://podminky.urs.cz/item/CS_URS_2023_02/184911311</t>
  </si>
  <si>
    <t>"plocha keřů nových viz TZ 2.8.2. a výkres 7" 1466</t>
  </si>
  <si>
    <t>"plocha keřů ponechávaných viz TZ 2.8.3. a výkres 7" 718</t>
  </si>
  <si>
    <t>85</t>
  </si>
  <si>
    <t>69311225</t>
  </si>
  <si>
    <t>geotextilie netkaná separační, ochranná, filtrační, drenážní PES 100g/m2</t>
  </si>
  <si>
    <t>1872855969</t>
  </si>
  <si>
    <t>2184*1,2 'Přepočtené koeficientem množství</t>
  </si>
  <si>
    <t>86</t>
  </si>
  <si>
    <t>184911421</t>
  </si>
  <si>
    <t>Mulčování vysazených rostlin mulčovací kůrou, tl. do 100 mm v rovině nebo na svahu do 1:5</t>
  </si>
  <si>
    <t>-1922313692</t>
  </si>
  <si>
    <t>https://podminky.urs.cz/item/CS_URS_2023_02/184911421</t>
  </si>
  <si>
    <t>"stromy- kruh 1m2" 85</t>
  </si>
  <si>
    <t>"jemná borka, tl.10cm, keřové skupiny nové" 1466</t>
  </si>
  <si>
    <t>"jemná borka, tl.10cm, keřové skupiny ponechávané" 718</t>
  </si>
  <si>
    <t>87</t>
  </si>
  <si>
    <t>10391100</t>
  </si>
  <si>
    <t>kůra mulčovací VL</t>
  </si>
  <si>
    <t>1379882460</t>
  </si>
  <si>
    <t>2269*0,103 'Přepočtené koeficientem množství</t>
  </si>
  <si>
    <t>88</t>
  </si>
  <si>
    <t>185803111</t>
  </si>
  <si>
    <t>Ošetření trávníku jednorázové v rovině nebo na svahu do 1:5</t>
  </si>
  <si>
    <t>-321489268</t>
  </si>
  <si>
    <t>https://podminky.urs.cz/item/CS_URS_2023_02/185803111</t>
  </si>
  <si>
    <t>trávník_stroj+trávník_rucne+"letničkový záhon" 1178</t>
  </si>
  <si>
    <t>89</t>
  </si>
  <si>
    <t>185804312</t>
  </si>
  <si>
    <t>Zalití rostlin vodou plochy záhonů jednotlivě přes 20 m2</t>
  </si>
  <si>
    <t>-781175398</t>
  </si>
  <si>
    <t>https://podminky.urs.cz/item/CS_URS_2023_02/185804312</t>
  </si>
  <si>
    <t>"trávník 5l/m2, 20x" (trávník_stroj+trávník_rucne)*5/1000*20</t>
  </si>
  <si>
    <t>"keřové skupiny 20l/m2, 10x" 1466*20/1000*10</t>
  </si>
  <si>
    <t>"stromy 50-100l, 10x" stromy*75/1000*10</t>
  </si>
  <si>
    <t>90</t>
  </si>
  <si>
    <t>185851121</t>
  </si>
  <si>
    <t>Dovoz vody pro zálivku rostlin na vzdálenost do 1000 m</t>
  </si>
  <si>
    <t>1653964541</t>
  </si>
  <si>
    <t>https://podminky.urs.cz/item/CS_URS_2023_02/185851121</t>
  </si>
  <si>
    <t>91</t>
  </si>
  <si>
    <t>185851129</t>
  </si>
  <si>
    <t>Dovoz vody pro zálivku rostlin Příplatek k ceně za každých dalších i započatých 1000 m</t>
  </si>
  <si>
    <t>789173391</t>
  </si>
  <si>
    <t>https://podminky.urs.cz/item/CS_URS_2023_02/185851129</t>
  </si>
  <si>
    <t>"celkem do 10km" 1541,45*9</t>
  </si>
  <si>
    <t>92</t>
  </si>
  <si>
    <t>900R</t>
  </si>
  <si>
    <t>Manipulace s rostlinným materiálem</t>
  </si>
  <si>
    <t>669386873</t>
  </si>
  <si>
    <t>"stromy a keře" stromy*0,075+keře*0,015</t>
  </si>
  <si>
    <t>93</t>
  </si>
  <si>
    <t>998231411</t>
  </si>
  <si>
    <t>Přesun hmot pro sadovnické a krajinářské úpravy - ručně bez užití mechanizace vodorovná dopravní vzdálenost do 100 m</t>
  </si>
  <si>
    <t>848716980</t>
  </si>
  <si>
    <t>https://podminky.urs.cz/item/CS_URS_2023_02/998231411</t>
  </si>
  <si>
    <t>94</t>
  </si>
  <si>
    <t>1821378752</t>
  </si>
  <si>
    <t>95</t>
  </si>
  <si>
    <t>-913147281</t>
  </si>
  <si>
    <t>96</t>
  </si>
  <si>
    <t>-398413946</t>
  </si>
  <si>
    <t>97</t>
  </si>
  <si>
    <t>506094362</t>
  </si>
  <si>
    <t>98</t>
  </si>
  <si>
    <t>1253680087</t>
  </si>
  <si>
    <t>99</t>
  </si>
  <si>
    <t>-1986936659</t>
  </si>
  <si>
    <t>100</t>
  </si>
  <si>
    <t>-457193146</t>
  </si>
  <si>
    <t>101</t>
  </si>
  <si>
    <t>1792948407</t>
  </si>
  <si>
    <t>M - 2.8.6. Dešťové záhony - trvalkové</t>
  </si>
  <si>
    <t>183211211</t>
  </si>
  <si>
    <t>Založení štěrkového záhonu pro výsadbu trvalek v zemině skupiny 1 až 4 v rovině nebo na svahu do 1:5</t>
  </si>
  <si>
    <t>983480890</t>
  </si>
  <si>
    <t>https://podminky.urs.cz/item/CS_URS_2023_02/183211211</t>
  </si>
  <si>
    <t xml:space="preserve">Poznámka k položce:_x000D_
1. V cenách jsou započteny i náklady na:
_x000D_
a) výkopové práce a postupné vrstvení materiálu
_x000D_
b) naložení výkopků na dopravní prostředek_x000D_
2. V cenách nejsou započteny náklady na:
_x000D_
a) použitý materiál_x000D_
</t>
  </si>
  <si>
    <t>"T1" 15</t>
  </si>
  <si>
    <t>"T2" 15</t>
  </si>
  <si>
    <t>"T5" 150</t>
  </si>
  <si>
    <t>"T6" 90</t>
  </si>
  <si>
    <t>"T7" 172</t>
  </si>
  <si>
    <t>"T8" 33</t>
  </si>
  <si>
    <t>103641R</t>
  </si>
  <si>
    <t>vegetační vrstva ze směsi písku, ornice a kompostu v poměru 1:1:1</t>
  </si>
  <si>
    <t>-610971226</t>
  </si>
  <si>
    <t>58343930</t>
  </si>
  <si>
    <t>kamenivo drcené hrubé frakce 16/32</t>
  </si>
  <si>
    <t>1113371457</t>
  </si>
  <si>
    <t>"vrstva tl.150mm" 475*0,15*1,7</t>
  </si>
  <si>
    <t>183211313</t>
  </si>
  <si>
    <t>Výsadba květin do připravené půdy se zalitím do připravené půdy, se zalitím cibulí nebo hlíz</t>
  </si>
  <si>
    <t>1281971415</t>
  </si>
  <si>
    <t>https://podminky.urs.cz/item/CS_URS_2023_02/183211313</t>
  </si>
  <si>
    <t>"viz TZ 2.8.6." 11355</t>
  </si>
  <si>
    <t>M001</t>
  </si>
  <si>
    <t>Allium molly</t>
  </si>
  <si>
    <t>1065565435</t>
  </si>
  <si>
    <t>M002</t>
  </si>
  <si>
    <t>Allium schoenoprassum</t>
  </si>
  <si>
    <t>-503464076</t>
  </si>
  <si>
    <t>M003</t>
  </si>
  <si>
    <t>Camassia leichtlinii Alba</t>
  </si>
  <si>
    <t>141359440</t>
  </si>
  <si>
    <t>M004</t>
  </si>
  <si>
    <t>Fritillaria meleagris</t>
  </si>
  <si>
    <t>97862837</t>
  </si>
  <si>
    <t>M005</t>
  </si>
  <si>
    <t>Leucojum vernum</t>
  </si>
  <si>
    <t>-794207974</t>
  </si>
  <si>
    <t>M006</t>
  </si>
  <si>
    <t>Narcissus poeticus</t>
  </si>
  <si>
    <t>-1688011861</t>
  </si>
  <si>
    <t>-382810244</t>
  </si>
  <si>
    <t>"trvalky viz TZ oddíl 2.8.6." 4245</t>
  </si>
  <si>
    <t>M007</t>
  </si>
  <si>
    <t>Alchemilla mollis</t>
  </si>
  <si>
    <t>-151954557</t>
  </si>
  <si>
    <t>M008</t>
  </si>
  <si>
    <t>Aster ageratoides ´Asran´</t>
  </si>
  <si>
    <t>575043307</t>
  </si>
  <si>
    <t>M009</t>
  </si>
  <si>
    <t>Aster ageratoides ´Starshine´</t>
  </si>
  <si>
    <t>-2008461436</t>
  </si>
  <si>
    <t>M010</t>
  </si>
  <si>
    <t>Bistorta officinalis</t>
  </si>
  <si>
    <t>-73002571</t>
  </si>
  <si>
    <t>M011</t>
  </si>
  <si>
    <t>Deschampsia caespitosa ´Pálava´</t>
  </si>
  <si>
    <t>1645685281</t>
  </si>
  <si>
    <t>M012</t>
  </si>
  <si>
    <t>Echinacea purpurea ´Alba´</t>
  </si>
  <si>
    <t>1853148239</t>
  </si>
  <si>
    <t>M013</t>
  </si>
  <si>
    <t>Filipendula vulgaris ´Plena´</t>
  </si>
  <si>
    <t>1211458079</t>
  </si>
  <si>
    <t>M014</t>
  </si>
  <si>
    <t>Geranium maculatum ´Vicky Lynn´</t>
  </si>
  <si>
    <t>1985726029</t>
  </si>
  <si>
    <t>M015</t>
  </si>
  <si>
    <t>Geranium pratense</t>
  </si>
  <si>
    <t>496452942</t>
  </si>
  <si>
    <t>M016</t>
  </si>
  <si>
    <t>Geranium pratense ´Galactic´</t>
  </si>
  <si>
    <t>-165911057</t>
  </si>
  <si>
    <t>M017</t>
  </si>
  <si>
    <t>Hemerocallis ´White Temptation´</t>
  </si>
  <si>
    <t>-1343057522</t>
  </si>
  <si>
    <t>M018</t>
  </si>
  <si>
    <t>Lysimachia clethroides</t>
  </si>
  <si>
    <t>-2011279996</t>
  </si>
  <si>
    <t>M019</t>
  </si>
  <si>
    <t>Panicum virgatum ´Shenandoah´</t>
  </si>
  <si>
    <t>815141724</t>
  </si>
  <si>
    <t>M020</t>
  </si>
  <si>
    <t>Physostegia virginiana ´Alba´</t>
  </si>
  <si>
    <t>-1382007880</t>
  </si>
  <si>
    <t>M021</t>
  </si>
  <si>
    <t>Primula japonica ´Alba´</t>
  </si>
  <si>
    <t>2092744154</t>
  </si>
  <si>
    <t>M022</t>
  </si>
  <si>
    <t>Primula vulgaris</t>
  </si>
  <si>
    <t>-1465950274</t>
  </si>
  <si>
    <t>M023</t>
  </si>
  <si>
    <t>Rudbeckia fulgida ´Goldsturm´</t>
  </si>
  <si>
    <t>-1650709580</t>
  </si>
  <si>
    <t>M024</t>
  </si>
  <si>
    <t>Sanguisorba officinalis ´Tanna´</t>
  </si>
  <si>
    <t>-1409177265</t>
  </si>
  <si>
    <t>M025</t>
  </si>
  <si>
    <t>Trollius europeus</t>
  </si>
  <si>
    <t>-824217136</t>
  </si>
  <si>
    <t>184911151</t>
  </si>
  <si>
    <t>Mulčování záhonů kačírkem nebo drceným kamenivem tloušťky mulče přes 20 do 50 mm v rovině nebo na svahu do 1:5</t>
  </si>
  <si>
    <t>1487488814</t>
  </si>
  <si>
    <t>https://podminky.urs.cz/item/CS_URS_2023_02/184911151</t>
  </si>
  <si>
    <t>"plochy T1, T2, T5-T8" 325+150</t>
  </si>
  <si>
    <t>58343872</t>
  </si>
  <si>
    <t>kamenivo drcené hrubé frakce 8/16</t>
  </si>
  <si>
    <t>-1838080142</t>
  </si>
  <si>
    <t>475*0,125 'Přepočtené koeficientem množství</t>
  </si>
  <si>
    <t>451440318</t>
  </si>
  <si>
    <t>1315290511</t>
  </si>
  <si>
    <t>-315577933</t>
  </si>
  <si>
    <t>558240548</t>
  </si>
  <si>
    <t>-1941004644</t>
  </si>
  <si>
    <t>273743371</t>
  </si>
  <si>
    <t>-815099243</t>
  </si>
  <si>
    <t>1824068194</t>
  </si>
  <si>
    <t>397775609</t>
  </si>
  <si>
    <t>02 - Doprovodná část projektu</t>
  </si>
  <si>
    <t>N - 2.6.3. Mobiliář ostatní</t>
  </si>
  <si>
    <t>SC05</t>
  </si>
  <si>
    <t>Lavička s opěradlem, délka 1,8m, konstrukci tvoří odlitky z hliníkové slitiny s vrstvou práškového vypalovacího laku, sedák 3 desky a opěradlo 3 desky z tropického dřeva bez povrchové úpravy, kotvení pod dlažbu do betonového základu pomocí závitových tyčí</t>
  </si>
  <si>
    <t>287496945</t>
  </si>
  <si>
    <t>93605MTZ</t>
  </si>
  <si>
    <t>-1779089818</t>
  </si>
  <si>
    <t>93605SS</t>
  </si>
  <si>
    <t>-188681686</t>
  </si>
  <si>
    <t>SC06</t>
  </si>
  <si>
    <t>Lavička bez opěradla, délka 1,8m, konstrukci tvoří odlitky z hliníkové slitiny s vrstvou práškového vypalovacího laku, sedák 4 desky z tropického dřeva bez povrchové úpravy, kotvení pod dlažbu do betonového základu pomocí závitových tyčí</t>
  </si>
  <si>
    <t>-559868740</t>
  </si>
  <si>
    <t>93606MTZ</t>
  </si>
  <si>
    <t>1878497227</t>
  </si>
  <si>
    <t>93606SS</t>
  </si>
  <si>
    <t>-1624853532</t>
  </si>
  <si>
    <t>SC07</t>
  </si>
  <si>
    <t>Sestava stolu a lavic bez opěradla, délka 1,8 m, ocelová konstrukce opatřena ochrannou vrstvou zinku a práškovým vypalovacím lakem, sedák a stůl - desky z masivního tropického dřeva bez povrchové úpravy, konstrukce stolu je z bočních stran přizpůsobena pro vozíčkáře, kotvení na dlažbu do betonového základu pomocí závitových tyčí nebo bez kotvení</t>
  </si>
  <si>
    <t>1246888282</t>
  </si>
  <si>
    <t>93607MTZ</t>
  </si>
  <si>
    <t>Montáž sestavy stolu a lavic bez opěradla</t>
  </si>
  <si>
    <t>-391797068</t>
  </si>
  <si>
    <t>93607SS</t>
  </si>
  <si>
    <t>1676093971</t>
  </si>
  <si>
    <t>SC08</t>
  </si>
  <si>
    <t>Sestava stolu a lavic bez opěradla, délka 0,64 m, ocelová konstrukce opatřena ochrannou vrstvou zinku a práškovým vypalovacím lakem, sedák a stůl - desky z masivního tropického dřeva bez povrchové úpravy, kotvení na dlažbu do betonového základu pomocí závitových tyčí nebo bez kotvení</t>
  </si>
  <si>
    <t>884807486</t>
  </si>
  <si>
    <t>93608MTZ</t>
  </si>
  <si>
    <t>Montáž sestavy herního stolu a lavic bez opěradla</t>
  </si>
  <si>
    <t>-2004661207</t>
  </si>
  <si>
    <t>93608SS</t>
  </si>
  <si>
    <t>-1387212294</t>
  </si>
  <si>
    <t>SC09</t>
  </si>
  <si>
    <t>Odpadkový koš čtvercového půdorysu, se stříškou, ocelová konstrukce opláštěna pozinkovaným lakovaným plechem, pozinkovaná nádoba o objemu 50l,na nožce, ocelová konstrukce opatřena ochranou vrstvou zinku a práškovým vypalovacím lakem, kotvení pod dlažbu nebo ve zhutněném terénu do betonového základu pomocí závitových tyčí</t>
  </si>
  <si>
    <t>-735322474</t>
  </si>
  <si>
    <t>93609MTZ</t>
  </si>
  <si>
    <t>Montáž odpadkového koše</t>
  </si>
  <si>
    <t>-1306888837</t>
  </si>
  <si>
    <t>93609SS</t>
  </si>
  <si>
    <t>1355923360</t>
  </si>
  <si>
    <t>SC10</t>
  </si>
  <si>
    <t>Oblouková lavička na centrální noze, bez opěradla, délka ca. 2 m, úhel 90˚ kruhové výseče, ocelová konstrukce opatřena ochrannou vrstvou zinku a práškovým vypalovacím lakem, sedák z tropického dřeva bez povrchové úpravy, kotvení pod dlažbu do betonového základu pomocí závitových tyčí</t>
  </si>
  <si>
    <t>274992338</t>
  </si>
  <si>
    <t>936010MTZ</t>
  </si>
  <si>
    <t>Montáž lavičky pod přístřešky</t>
  </si>
  <si>
    <t>-1223305771</t>
  </si>
  <si>
    <t>936010SS</t>
  </si>
  <si>
    <t>479467039</t>
  </si>
  <si>
    <t>SC11</t>
  </si>
  <si>
    <t>Stolek, ocelová konstrukce opatřena vrstvou zinku a práškovým vypalovacím lakem, kotvení pod dlažbu do betonového základu pomocí závitových tyčí</t>
  </si>
  <si>
    <t>1447913817</t>
  </si>
  <si>
    <t>936011MTZ</t>
  </si>
  <si>
    <t>Montáž stolků k přístřeškům</t>
  </si>
  <si>
    <t>-566206286</t>
  </si>
  <si>
    <t>936011SS</t>
  </si>
  <si>
    <t>287269794</t>
  </si>
  <si>
    <t>SC12</t>
  </si>
  <si>
    <t>Ruské kuželky, rozměry 1900x1600x2360, sada 9 bukových kuželek a koule, hrací plocha z voděodolné překližky</t>
  </si>
  <si>
    <t>-1056884086</t>
  </si>
  <si>
    <t>936012MTZ</t>
  </si>
  <si>
    <t>Montáž ruských kuželek</t>
  </si>
  <si>
    <t>724465349</t>
  </si>
  <si>
    <t>-782983777</t>
  </si>
  <si>
    <t>1870513667</t>
  </si>
  <si>
    <t>-123079339</t>
  </si>
  <si>
    <t>2064003149</t>
  </si>
  <si>
    <t>672472864</t>
  </si>
  <si>
    <t>-155129957</t>
  </si>
  <si>
    <t>791360769</t>
  </si>
  <si>
    <t>-1049624944</t>
  </si>
  <si>
    <t>O - 2.6.4. Venkovní trenažéry pro seniory a handicapované občany</t>
  </si>
  <si>
    <t>93600100R1</t>
  </si>
  <si>
    <t>Montáž prvků vč.zhotovení betonové desky s KARI sítí, rozměr 1100x500x150mm, kotvení závitovými tyčemi na chemickou kotvu</t>
  </si>
  <si>
    <t>-1102836168</t>
  </si>
  <si>
    <t>Poznámka k položce:_x000D_
provedení dle technické specifikace výrobce</t>
  </si>
  <si>
    <t>"trenažér S1" 1</t>
  </si>
  <si>
    <t>S1 - trenažér na procvičení ramen prováděním kruhových pohybů a zároveň trénující koordinaci pohybu paží - nosná ocelová konstrukce s ochranou z tepelně tvrzeného polyesteru, 19 mm silné funkční kotouče s madlem z bezúdržbového polyetylenu HDPE. Rozměry trenažéru 370x160x1080 mm</t>
  </si>
  <si>
    <t>1412387014</t>
  </si>
  <si>
    <t>93600100R2</t>
  </si>
  <si>
    <t>Montáž prvků vč.zhotovení betonové desky s KARI sítí, rozměr 1500x1200x150mm, kotvení závitovými tyčemi na chemickou kotvu</t>
  </si>
  <si>
    <t>970325661</t>
  </si>
  <si>
    <t>"trenažér S2" 1</t>
  </si>
  <si>
    <t>S2 – trenažér na posilení svalového aparátu nohou a kloubů bez nebezpečí pádu. Navíc vede ke zlepšení kardiorespirační zdatnosti. Lavička a rámy- ocelová konstrukce s ochranou z tepelně tvrzeného polyesteru, pedály z nerezové oceli. Rozměry trenažéru 970x1260x920 mm</t>
  </si>
  <si>
    <t>848015111</t>
  </si>
  <si>
    <t>93600100R3</t>
  </si>
  <si>
    <t>-2142620373</t>
  </si>
  <si>
    <t>"trenažér S3" 1</t>
  </si>
  <si>
    <t>S3 - trenažér umožňuje procvičení kotníků rotací bez nebezpečí pádu. Lavičky - ocelová konstrukce s ochranou z tepelně tvrzeného polyesteru, nášlapné náklonné desky z polyetylenu HDPE s protiskluzovým povrchem, na kloubech. Rozměry trenažéru 1030x1280x920 mm</t>
  </si>
  <si>
    <t>1576679343</t>
  </si>
  <si>
    <t>93600100R4</t>
  </si>
  <si>
    <t>956410912</t>
  </si>
  <si>
    <t>"trenažér S4" 1</t>
  </si>
  <si>
    <t>S4 - cvičením na trenažéru se procvičuje především svalstvo paží a předloktí, rozsah pohybu není velký, nedochází tedy k nadměrnému napětí a riziku zranění. Podobně, jako rotopedy s lavičkou, i cvičení na tomto trenažéru vede ke zlepšení kardiorespirační zdatnosti.Nosná ocelová konstrukce s ochranou z tepelně tvrzeného polyesteru, 19 mm silný funkční panel s kotouči z bezúdržbového polyetylenu HDPE, omyvatelná nylonová madla. Rozměry trenažéru 960x1250x940 mm</t>
  </si>
  <si>
    <t>1435833855</t>
  </si>
  <si>
    <t>93600100R5</t>
  </si>
  <si>
    <t>Montáž prvků vč.zhotovení betonové desky s KARI sítí, rozměr 1500x1500x150mm, kotvení závitovými tyčemi na chemickou kotvu</t>
  </si>
  <si>
    <t>1736822847</t>
  </si>
  <si>
    <t>"trenažér S5" 1</t>
  </si>
  <si>
    <t xml:space="preserve"> S5 - cvičení na trenažéru se provádí dvěma způsoby - uchopením a otáčením madel anebo uchopením a otáčením tyče, a to nadhmatem i podhmatem. Procvičuje se tak zápěstí a předloktí, ramena zůstávají v klidu. Nosná ocelová konstrukce s ochranou z tepelně tvrzeného polyesteru, 19 mm silná funkční deska z bezúdržbového polyetylenu HDPE s madly, nerezové prvky. Rozměry trenažéru 1160x640x1810 mm</t>
  </si>
  <si>
    <t>768948506</t>
  </si>
  <si>
    <t>93600100R6</t>
  </si>
  <si>
    <t>1131199203</t>
  </si>
  <si>
    <t>"trenažér S6" 1</t>
  </si>
  <si>
    <t>S6 - trenažér umožňuje komplexní pocvičení ramen prováděním kruhových pohybů.Nosná ocelová konstrukce s ochranou z tepelně tvrzeného polyesteru, 19 mm silná funkční deska z bezúdržbového polyetylenu HDPE s kotoučem a madlem. Rozměry trenažéru 640x1180x1810 mm</t>
  </si>
  <si>
    <t>-1695952042</t>
  </si>
  <si>
    <t>93600100R7</t>
  </si>
  <si>
    <t>583761003</t>
  </si>
  <si>
    <t>"trenažér S7" 1</t>
  </si>
  <si>
    <t>S7 – trenažér pro procvičení prstů, ale především ramenního kloubu. Nosná ocelová konstrukce s ochranou z tepelně tvrzeného polyesteru, 19 mm funkční deska z bezúdržbového polyetylenu HDPE. Rozměry trenažéru 1160x420x1810 mm</t>
  </si>
  <si>
    <t>-983974761</t>
  </si>
  <si>
    <t>93600100R8</t>
  </si>
  <si>
    <t>446250890</t>
  </si>
  <si>
    <t>"trenažér S8" 1</t>
  </si>
  <si>
    <t>S8 - cvičení na trenažéru pomáhá udržovat časoprostorovou orientaci, schopnost řešit problémy, plánovat, rozpoznávat různé tvary a zvuky. Zároveň je procvičována hybnost horních končetin. Nosná ocelová konstrukce s ochranou z tepelně tvrzeného polyesteru, 19 mm silný funkční panel s kotouči z bezúdržbového polyetylenu HDPE, omyvatelná nylonová madla. Rozměry trenažéru 490x1160x1810 mm</t>
  </si>
  <si>
    <t>-94396803</t>
  </si>
  <si>
    <t>408654392</t>
  </si>
  <si>
    <t>785856695</t>
  </si>
  <si>
    <t>49097747</t>
  </si>
  <si>
    <t>1874078143</t>
  </si>
  <si>
    <t>1328308270</t>
  </si>
  <si>
    <t>-1294143234</t>
  </si>
  <si>
    <t>755298073</t>
  </si>
  <si>
    <t>-1305735937</t>
  </si>
  <si>
    <t>-706116522</t>
  </si>
  <si>
    <t xml:space="preserve">P - 2.6.5. Herní prvky a workout </t>
  </si>
  <si>
    <t>93601</t>
  </si>
  <si>
    <t>Lanový a dřevěný most - montáž včetně betonáže</t>
  </si>
  <si>
    <t>619123834</t>
  </si>
  <si>
    <t>P1 Lanový a dřevěný most, rozměry 4,4x1,3 m, potřebná plocha 7,4x4,3 m, výška volného pádu 1m, věková skupina 3+</t>
  </si>
  <si>
    <t>-2113040197</t>
  </si>
  <si>
    <t>Poznámka k položce:_x000D_
vč.nátěru</t>
  </si>
  <si>
    <t>93602</t>
  </si>
  <si>
    <t>Houpací síť - montáž včetně betonáže</t>
  </si>
  <si>
    <t>-705460489</t>
  </si>
  <si>
    <t>P2 Houpací síť, rozměry 4x1x2,2 m, věková skupina 3+</t>
  </si>
  <si>
    <t>-473918741</t>
  </si>
  <si>
    <t>93603</t>
  </si>
  <si>
    <t>Pískoviště masivní - výkopové práce a písek vč.netkané textilie na separaci</t>
  </si>
  <si>
    <t>253582933</t>
  </si>
  <si>
    <t>P3 Pískoviště masivní, rozměry 4x4 m, věková skupina 3+ a zakrývací plachta 4x4 m</t>
  </si>
  <si>
    <t>-11191012</t>
  </si>
  <si>
    <t>93604</t>
  </si>
  <si>
    <t>Vláček - montáž</t>
  </si>
  <si>
    <t>292307991</t>
  </si>
  <si>
    <t>P4 Vláček, rozměry 1,2x7x1,5 m, potřebná plocha 10x4,2 m, výška volného pádu 0,6 m, věková skupina 3+</t>
  </si>
  <si>
    <t>-1105798103</t>
  </si>
  <si>
    <t>93605</t>
  </si>
  <si>
    <t>Houpačka - montáž včetně betonáže (bez dopadové plochy)</t>
  </si>
  <si>
    <t>281293402</t>
  </si>
  <si>
    <t>P5 Houpačka, materiál - dřevěná konstrukce z odběleného akátového dřeva, zavěšení sedáků – nerezové řetězy a nerezové závěsy, sedáky gumové s hliníkovým jádrem, rozměry 2x3,5x3 m, potřebná plocha 9x3,5 m, výška volného pádu 1,6 m, věková skupina 3+</t>
  </si>
  <si>
    <t>1315851730</t>
  </si>
  <si>
    <t>93606</t>
  </si>
  <si>
    <t>Loď s pískovištěm - montáž</t>
  </si>
  <si>
    <t>968898</t>
  </si>
  <si>
    <t>P6 Loď s pískovištěm, dřevěná konstrukce z odběleného akátového dřeva s pískovištěm 3x2 m, součástí bude skrýš s lavicemi, nerezová skluzavka s akátovou bočnicí z kulatiny, lezecká síť, lezecká stěna, schůdky, plastové kormidlo, rozměry 7,5x4x4 m, potřebná plocha 10,5x7,3 m, výška volného pádu 1 m, věková skupina 3+</t>
  </si>
  <si>
    <t>1804803440</t>
  </si>
  <si>
    <t>93607</t>
  </si>
  <si>
    <t>Workoutová sestava - montáž vč.betonáže</t>
  </si>
  <si>
    <t>-1885360234</t>
  </si>
  <si>
    <t xml:space="preserve">P7 Workoutová sestava k provádění komplexního workout cvičení, rozměry sestavy 4554x4715x2700 mm, dopadová plocha 8230x7610 mm, materiál akátové dřevo v kombinaci se žárově zinkovanou ocelí, součástí bude 10 cvičebních stanovišť </t>
  </si>
  <si>
    <t>-1491691126</t>
  </si>
  <si>
    <t>Poznámka k položce:_x000D_
podrobný popis viz TZ oddíl 2.6.5.</t>
  </si>
  <si>
    <t>-833508500</t>
  </si>
  <si>
    <t>-323068212</t>
  </si>
  <si>
    <t>-162676757</t>
  </si>
  <si>
    <t>644974553</t>
  </si>
  <si>
    <t>-454773127</t>
  </si>
  <si>
    <t>202343150</t>
  </si>
  <si>
    <t>-1931635172</t>
  </si>
  <si>
    <t>-644915434</t>
  </si>
  <si>
    <t>-1077336877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</si>
</sst>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8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70001000" TargetMode="External"/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hyperlink" Target="https://podminky.urs.cz/item/CS_URS_2023_02/045002000" TargetMode="Externa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41002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Relationship Id="rId9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70001000" TargetMode="External"/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hyperlink" Target="https://podminky.urs.cz/item/CS_URS_2023_02/045002000" TargetMode="Externa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41002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Relationship Id="rId9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35002000" TargetMode="External"/><Relationship Id="rId13" Type="http://schemas.openxmlformats.org/officeDocument/2006/relationships/drawing" Target="../drawings/drawing12.xml"/><Relationship Id="rId3" Type="http://schemas.openxmlformats.org/officeDocument/2006/relationships/hyperlink" Target="https://podminky.urs.cz/item/CS_URS_2023_02/183111112" TargetMode="External"/><Relationship Id="rId7" Type="http://schemas.openxmlformats.org/officeDocument/2006/relationships/hyperlink" Target="https://podminky.urs.cz/item/CS_URS_2023_02/030001000" TargetMode="External"/><Relationship Id="rId12" Type="http://schemas.openxmlformats.org/officeDocument/2006/relationships/hyperlink" Target="https://podminky.urs.cz/item/CS_URS_2023_02/070001000" TargetMode="External"/><Relationship Id="rId2" Type="http://schemas.openxmlformats.org/officeDocument/2006/relationships/hyperlink" Target="https://podminky.urs.cz/item/CS_URS_2023_02/131251100" TargetMode="External"/><Relationship Id="rId1" Type="http://schemas.openxmlformats.org/officeDocument/2006/relationships/hyperlink" Target="https://podminky.urs.cz/item/CS_URS_2023_02/111301111" TargetMode="External"/><Relationship Id="rId6" Type="http://schemas.openxmlformats.org/officeDocument/2006/relationships/hyperlink" Target="https://podminky.urs.cz/item/CS_URS_2023_02/020001000" TargetMode="External"/><Relationship Id="rId11" Type="http://schemas.openxmlformats.org/officeDocument/2006/relationships/hyperlink" Target="https://podminky.urs.cz/item/CS_URS_2023_02/045002000" TargetMode="External"/><Relationship Id="rId5" Type="http://schemas.openxmlformats.org/officeDocument/2006/relationships/hyperlink" Target="https://podminky.urs.cz/item/CS_URS_2023_02/010001000" TargetMode="External"/><Relationship Id="rId10" Type="http://schemas.openxmlformats.org/officeDocument/2006/relationships/hyperlink" Target="https://podminky.urs.cz/item/CS_URS_2023_02/041002000" TargetMode="External"/><Relationship Id="rId4" Type="http://schemas.openxmlformats.org/officeDocument/2006/relationships/hyperlink" Target="https://podminky.urs.cz/item/CS_URS_2023_02/183211322" TargetMode="External"/><Relationship Id="rId9" Type="http://schemas.openxmlformats.org/officeDocument/2006/relationships/hyperlink" Target="https://podminky.urs.cz/item/CS_URS_2023_02/040001000" TargetMode="External"/></Relationships>
</file>

<file path=xl/worksheets/_rels/sheet1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84102115" TargetMode="External"/><Relationship Id="rId18" Type="http://schemas.openxmlformats.org/officeDocument/2006/relationships/hyperlink" Target="https://podminky.urs.cz/item/CS_URS_2023_02/184801121" TargetMode="External"/><Relationship Id="rId26" Type="http://schemas.openxmlformats.org/officeDocument/2006/relationships/hyperlink" Target="https://podminky.urs.cz/item/CS_URS_2023_02/185804312" TargetMode="External"/><Relationship Id="rId21" Type="http://schemas.openxmlformats.org/officeDocument/2006/relationships/hyperlink" Target="https://podminky.urs.cz/item/CS_URS_2023_02/184814221" TargetMode="External"/><Relationship Id="rId34" Type="http://schemas.openxmlformats.org/officeDocument/2006/relationships/hyperlink" Target="https://podminky.urs.cz/item/CS_URS_2023_02/040001000" TargetMode="External"/><Relationship Id="rId7" Type="http://schemas.openxmlformats.org/officeDocument/2006/relationships/hyperlink" Target="https://podminky.urs.cz/item/CS_URS_2023_02/183101221" TargetMode="External"/><Relationship Id="rId12" Type="http://schemas.openxmlformats.org/officeDocument/2006/relationships/hyperlink" Target="https://podminky.urs.cz/item/CS_URS_2023_02/184102112" TargetMode="External"/><Relationship Id="rId17" Type="http://schemas.openxmlformats.org/officeDocument/2006/relationships/hyperlink" Target="https://podminky.urs.cz/item/CS_URS_2023_02/184215413" TargetMode="External"/><Relationship Id="rId25" Type="http://schemas.openxmlformats.org/officeDocument/2006/relationships/hyperlink" Target="https://podminky.urs.cz/item/CS_URS_2023_02/185803111" TargetMode="External"/><Relationship Id="rId33" Type="http://schemas.openxmlformats.org/officeDocument/2006/relationships/hyperlink" Target="https://podminky.urs.cz/item/CS_URS_2023_02/035002000" TargetMode="External"/><Relationship Id="rId38" Type="http://schemas.openxmlformats.org/officeDocument/2006/relationships/drawing" Target="../drawings/drawing13.xml"/><Relationship Id="rId2" Type="http://schemas.openxmlformats.org/officeDocument/2006/relationships/hyperlink" Target="https://podminky.urs.cz/item/CS_URS_2023_02/119005133" TargetMode="External"/><Relationship Id="rId16" Type="http://schemas.openxmlformats.org/officeDocument/2006/relationships/hyperlink" Target="https://podminky.urs.cz/item/CS_URS_2023_02/184215133" TargetMode="External"/><Relationship Id="rId20" Type="http://schemas.openxmlformats.org/officeDocument/2006/relationships/hyperlink" Target="https://podminky.urs.cz/item/CS_URS_2023_02/184816111" TargetMode="External"/><Relationship Id="rId29" Type="http://schemas.openxmlformats.org/officeDocument/2006/relationships/hyperlink" Target="https://podminky.urs.cz/item/CS_URS_2023_02/998231411" TargetMode="External"/><Relationship Id="rId1" Type="http://schemas.openxmlformats.org/officeDocument/2006/relationships/hyperlink" Target="https://podminky.urs.cz/item/CS_URS_2023_02/111301111" TargetMode="External"/><Relationship Id="rId6" Type="http://schemas.openxmlformats.org/officeDocument/2006/relationships/hyperlink" Target="https://podminky.urs.cz/item/CS_URS_2023_02/183101213" TargetMode="External"/><Relationship Id="rId11" Type="http://schemas.openxmlformats.org/officeDocument/2006/relationships/hyperlink" Target="https://podminky.urs.cz/item/CS_URS_2023_02/183403161" TargetMode="External"/><Relationship Id="rId24" Type="http://schemas.openxmlformats.org/officeDocument/2006/relationships/hyperlink" Target="https://podminky.urs.cz/item/CS_URS_2023_02/184911421" TargetMode="External"/><Relationship Id="rId32" Type="http://schemas.openxmlformats.org/officeDocument/2006/relationships/hyperlink" Target="https://podminky.urs.cz/item/CS_URS_2023_02/030001000" TargetMode="External"/><Relationship Id="rId37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181411131" TargetMode="External"/><Relationship Id="rId15" Type="http://schemas.openxmlformats.org/officeDocument/2006/relationships/hyperlink" Target="https://podminky.urs.cz/item/CS_URS_2023_02/184215132" TargetMode="External"/><Relationship Id="rId23" Type="http://schemas.openxmlformats.org/officeDocument/2006/relationships/hyperlink" Target="https://podminky.urs.cz/item/CS_URS_2023_02/184911311" TargetMode="External"/><Relationship Id="rId28" Type="http://schemas.openxmlformats.org/officeDocument/2006/relationships/hyperlink" Target="https://podminky.urs.cz/item/CS_URS_2023_02/185851129" TargetMode="External"/><Relationship Id="rId36" Type="http://schemas.openxmlformats.org/officeDocument/2006/relationships/hyperlink" Target="https://podminky.urs.cz/item/CS_URS_2023_02/045002000" TargetMode="External"/><Relationship Id="rId10" Type="http://schemas.openxmlformats.org/officeDocument/2006/relationships/hyperlink" Target="https://podminky.urs.cz/item/CS_URS_2023_02/183403153" TargetMode="External"/><Relationship Id="rId19" Type="http://schemas.openxmlformats.org/officeDocument/2006/relationships/hyperlink" Target="https://podminky.urs.cz/item/CS_URS_2023_02/184801131" TargetMode="External"/><Relationship Id="rId31" Type="http://schemas.openxmlformats.org/officeDocument/2006/relationships/hyperlink" Target="https://podminky.urs.cz/item/CS_URS_2023_02/020001000" TargetMode="External"/><Relationship Id="rId4" Type="http://schemas.openxmlformats.org/officeDocument/2006/relationships/hyperlink" Target="https://podminky.urs.cz/item/CS_URS_2023_02/181111111" TargetMode="External"/><Relationship Id="rId9" Type="http://schemas.openxmlformats.org/officeDocument/2006/relationships/hyperlink" Target="https://podminky.urs.cz/item/CS_URS_2023_02/183403114" TargetMode="External"/><Relationship Id="rId14" Type="http://schemas.openxmlformats.org/officeDocument/2006/relationships/hyperlink" Target="https://podminky.urs.cz/item/CS_URS_2023_02/184215113" TargetMode="External"/><Relationship Id="rId22" Type="http://schemas.openxmlformats.org/officeDocument/2006/relationships/hyperlink" Target="https://podminky.urs.cz/item/CS_URS_2023_02/184854211" TargetMode="External"/><Relationship Id="rId27" Type="http://schemas.openxmlformats.org/officeDocument/2006/relationships/hyperlink" Target="https://podminky.urs.cz/item/CS_URS_2023_02/185851121" TargetMode="External"/><Relationship Id="rId30" Type="http://schemas.openxmlformats.org/officeDocument/2006/relationships/hyperlink" Target="https://podminky.urs.cz/item/CS_URS_2023_02/010001000" TargetMode="External"/><Relationship Id="rId35" Type="http://schemas.openxmlformats.org/officeDocument/2006/relationships/hyperlink" Target="https://podminky.urs.cz/item/CS_URS_2023_02/041002000" TargetMode="External"/><Relationship Id="rId8" Type="http://schemas.openxmlformats.org/officeDocument/2006/relationships/hyperlink" Target="https://podminky.urs.cz/item/CS_URS_2023_02/183403111" TargetMode="External"/><Relationship Id="rId3" Type="http://schemas.openxmlformats.org/officeDocument/2006/relationships/hyperlink" Target="https://podminky.urs.cz/item/CS_URS_2023_02/119005155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30001000" TargetMode="External"/><Relationship Id="rId3" Type="http://schemas.openxmlformats.org/officeDocument/2006/relationships/hyperlink" Target="https://podminky.urs.cz/item/CS_URS_2023_02/183211322" TargetMode="External"/><Relationship Id="rId7" Type="http://schemas.openxmlformats.org/officeDocument/2006/relationships/hyperlink" Target="https://podminky.urs.cz/item/CS_URS_2023_02/020001000" TargetMode="External"/><Relationship Id="rId12" Type="http://schemas.openxmlformats.org/officeDocument/2006/relationships/drawing" Target="../drawings/drawing14.xml"/><Relationship Id="rId2" Type="http://schemas.openxmlformats.org/officeDocument/2006/relationships/hyperlink" Target="https://podminky.urs.cz/item/CS_URS_2023_02/183211313" TargetMode="External"/><Relationship Id="rId1" Type="http://schemas.openxmlformats.org/officeDocument/2006/relationships/hyperlink" Target="https://podminky.urs.cz/item/CS_URS_2023_02/183211211" TargetMode="External"/><Relationship Id="rId6" Type="http://schemas.openxmlformats.org/officeDocument/2006/relationships/hyperlink" Target="https://podminky.urs.cz/item/CS_URS_2023_02/010001000" TargetMode="External"/><Relationship Id="rId11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998231411" TargetMode="External"/><Relationship Id="rId10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184911151" TargetMode="External"/><Relationship Id="rId9" Type="http://schemas.openxmlformats.org/officeDocument/2006/relationships/hyperlink" Target="https://podminky.urs.cz/item/CS_URS_2023_02/035002000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70001000" TargetMode="External"/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hyperlink" Target="https://podminky.urs.cz/item/CS_URS_2023_02/045002000" TargetMode="Externa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41002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Relationship Id="rId9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45002000" TargetMode="External"/><Relationship Id="rId3" Type="http://schemas.openxmlformats.org/officeDocument/2006/relationships/hyperlink" Target="https://podminky.urs.cz/item/CS_URS_2023_02/020001000" TargetMode="External"/><Relationship Id="rId7" Type="http://schemas.openxmlformats.org/officeDocument/2006/relationships/hyperlink" Target="https://podminky.urs.cz/item/CS_URS_2023_02/041002000" TargetMode="External"/><Relationship Id="rId2" Type="http://schemas.openxmlformats.org/officeDocument/2006/relationships/hyperlink" Target="https://podminky.urs.cz/item/CS_URS_2023_02/010001000" TargetMode="External"/><Relationship Id="rId1" Type="http://schemas.openxmlformats.org/officeDocument/2006/relationships/hyperlink" Target="https://podminky.urs.cz/item/CS_URS_2023_02/998231311" TargetMode="External"/><Relationship Id="rId6" Type="http://schemas.openxmlformats.org/officeDocument/2006/relationships/hyperlink" Target="https://podminky.urs.cz/item/CS_URS_2023_02/040001000" TargetMode="External"/><Relationship Id="rId5" Type="http://schemas.openxmlformats.org/officeDocument/2006/relationships/hyperlink" Target="https://podminky.urs.cz/item/CS_URS_2023_02/035002000" TargetMode="External"/><Relationship Id="rId10" Type="http://schemas.openxmlformats.org/officeDocument/2006/relationships/drawing" Target="../drawings/drawing16.xml"/><Relationship Id="rId4" Type="http://schemas.openxmlformats.org/officeDocument/2006/relationships/hyperlink" Target="https://podminky.urs.cz/item/CS_URS_2023_02/030001000" TargetMode="External"/><Relationship Id="rId9" Type="http://schemas.openxmlformats.org/officeDocument/2006/relationships/hyperlink" Target="https://podminky.urs.cz/item/CS_URS_2023_02/070001000" TargetMode="Externa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45002000" TargetMode="External"/><Relationship Id="rId3" Type="http://schemas.openxmlformats.org/officeDocument/2006/relationships/hyperlink" Target="https://podminky.urs.cz/item/CS_URS_2023_02/020001000" TargetMode="External"/><Relationship Id="rId7" Type="http://schemas.openxmlformats.org/officeDocument/2006/relationships/hyperlink" Target="https://podminky.urs.cz/item/CS_URS_2023_02/041002000" TargetMode="External"/><Relationship Id="rId2" Type="http://schemas.openxmlformats.org/officeDocument/2006/relationships/hyperlink" Target="https://podminky.urs.cz/item/CS_URS_2023_02/010001000" TargetMode="External"/><Relationship Id="rId1" Type="http://schemas.openxmlformats.org/officeDocument/2006/relationships/hyperlink" Target="https://podminky.urs.cz/item/CS_URS_2023_02/998231311" TargetMode="External"/><Relationship Id="rId6" Type="http://schemas.openxmlformats.org/officeDocument/2006/relationships/hyperlink" Target="https://podminky.urs.cz/item/CS_URS_2023_02/040001000" TargetMode="External"/><Relationship Id="rId5" Type="http://schemas.openxmlformats.org/officeDocument/2006/relationships/hyperlink" Target="https://podminky.urs.cz/item/CS_URS_2023_02/035002000" TargetMode="External"/><Relationship Id="rId10" Type="http://schemas.openxmlformats.org/officeDocument/2006/relationships/drawing" Target="../drawings/drawing17.xml"/><Relationship Id="rId4" Type="http://schemas.openxmlformats.org/officeDocument/2006/relationships/hyperlink" Target="https://podminky.urs.cz/item/CS_URS_2023_02/030001000" TargetMode="External"/><Relationship Id="rId9" Type="http://schemas.openxmlformats.org/officeDocument/2006/relationships/hyperlink" Target="https://podminky.urs.cz/item/CS_URS_2023_02/070001000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79051121" TargetMode="External"/><Relationship Id="rId18" Type="http://schemas.openxmlformats.org/officeDocument/2006/relationships/hyperlink" Target="https://podminky.urs.cz/item/CS_URS_2023_02/997221569" TargetMode="External"/><Relationship Id="rId26" Type="http://schemas.openxmlformats.org/officeDocument/2006/relationships/hyperlink" Target="https://podminky.urs.cz/item/CS_URS_2023_02/997013871" TargetMode="External"/><Relationship Id="rId3" Type="http://schemas.openxmlformats.org/officeDocument/2006/relationships/hyperlink" Target="https://podminky.urs.cz/item/CS_URS_2023_02/113107122" TargetMode="External"/><Relationship Id="rId21" Type="http://schemas.openxmlformats.org/officeDocument/2006/relationships/hyperlink" Target="https://podminky.urs.cz/item/CS_URS_2023_02/997221611" TargetMode="External"/><Relationship Id="rId34" Type="http://schemas.openxmlformats.org/officeDocument/2006/relationships/hyperlink" Target="https://podminky.urs.cz/item/CS_URS_2023_02/070001000" TargetMode="External"/><Relationship Id="rId7" Type="http://schemas.openxmlformats.org/officeDocument/2006/relationships/hyperlink" Target="https://podminky.urs.cz/item/CS_URS_2023_02/113107223" TargetMode="External"/><Relationship Id="rId12" Type="http://schemas.openxmlformats.org/officeDocument/2006/relationships/hyperlink" Target="https://podminky.urs.cz/item/CS_URS_2023_02/966071823" TargetMode="External"/><Relationship Id="rId17" Type="http://schemas.openxmlformats.org/officeDocument/2006/relationships/hyperlink" Target="https://podminky.urs.cz/item/CS_URS_2023_02/997221561" TargetMode="External"/><Relationship Id="rId25" Type="http://schemas.openxmlformats.org/officeDocument/2006/relationships/hyperlink" Target="https://podminky.urs.cz/item/CS_URS_2023_02/997221875" TargetMode="External"/><Relationship Id="rId33" Type="http://schemas.openxmlformats.org/officeDocument/2006/relationships/hyperlink" Target="https://podminky.urs.cz/item/CS_URS_2023_02/045002000" TargetMode="External"/><Relationship Id="rId2" Type="http://schemas.openxmlformats.org/officeDocument/2006/relationships/hyperlink" Target="https://podminky.urs.cz/item/CS_URS_2023_02/113107112" TargetMode="External"/><Relationship Id="rId16" Type="http://schemas.openxmlformats.org/officeDocument/2006/relationships/hyperlink" Target="https://podminky.urs.cz/item/CS_URS_2023_02/997221559" TargetMode="External"/><Relationship Id="rId20" Type="http://schemas.openxmlformats.org/officeDocument/2006/relationships/hyperlink" Target="https://podminky.urs.cz/item/CS_URS_2023_02/997221579" TargetMode="External"/><Relationship Id="rId29" Type="http://schemas.openxmlformats.org/officeDocument/2006/relationships/hyperlink" Target="https://podminky.urs.cz/item/CS_URS_2023_02/030001000" TargetMode="External"/><Relationship Id="rId1" Type="http://schemas.openxmlformats.org/officeDocument/2006/relationships/hyperlink" Target="https://podminky.urs.cz/item/CS_URS_2023_02/113106123" TargetMode="External"/><Relationship Id="rId6" Type="http://schemas.openxmlformats.org/officeDocument/2006/relationships/hyperlink" Target="https://podminky.urs.cz/item/CS_URS_2023_02/113107222" TargetMode="External"/><Relationship Id="rId11" Type="http://schemas.openxmlformats.org/officeDocument/2006/relationships/hyperlink" Target="https://podminky.urs.cz/item/CS_URS_2023_02/966071822" TargetMode="External"/><Relationship Id="rId24" Type="http://schemas.openxmlformats.org/officeDocument/2006/relationships/hyperlink" Target="https://podminky.urs.cz/item/CS_URS_2023_02/997221873" TargetMode="External"/><Relationship Id="rId32" Type="http://schemas.openxmlformats.org/officeDocument/2006/relationships/hyperlink" Target="https://podminky.urs.cz/item/CS_URS_2023_02/041002000" TargetMode="External"/><Relationship Id="rId5" Type="http://schemas.openxmlformats.org/officeDocument/2006/relationships/hyperlink" Target="https://podminky.urs.cz/item/CS_URS_2023_02/113107212" TargetMode="External"/><Relationship Id="rId15" Type="http://schemas.openxmlformats.org/officeDocument/2006/relationships/hyperlink" Target="https://podminky.urs.cz/item/CS_URS_2023_02/997221551" TargetMode="External"/><Relationship Id="rId23" Type="http://schemas.openxmlformats.org/officeDocument/2006/relationships/hyperlink" Target="https://podminky.urs.cz/item/CS_URS_2023_02/997221861" TargetMode="External"/><Relationship Id="rId28" Type="http://schemas.openxmlformats.org/officeDocument/2006/relationships/hyperlink" Target="https://podminky.urs.cz/item/CS_URS_2023_02/020001000" TargetMode="External"/><Relationship Id="rId10" Type="http://schemas.openxmlformats.org/officeDocument/2006/relationships/hyperlink" Target="https://podminky.urs.cz/item/CS_URS_2023_02/966071711" TargetMode="External"/><Relationship Id="rId19" Type="http://schemas.openxmlformats.org/officeDocument/2006/relationships/hyperlink" Target="https://podminky.urs.cz/item/CS_URS_2023_02/997221571" TargetMode="External"/><Relationship Id="rId31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113107123" TargetMode="External"/><Relationship Id="rId9" Type="http://schemas.openxmlformats.org/officeDocument/2006/relationships/hyperlink" Target="https://podminky.urs.cz/item/CS_URS_2023_02/113202111" TargetMode="External"/><Relationship Id="rId14" Type="http://schemas.openxmlformats.org/officeDocument/2006/relationships/hyperlink" Target="https://podminky.urs.cz/item/CS_URS_2023_02/997221131" TargetMode="External"/><Relationship Id="rId22" Type="http://schemas.openxmlformats.org/officeDocument/2006/relationships/hyperlink" Target="https://podminky.urs.cz/item/CS_URS_2023_02/997221612" TargetMode="External"/><Relationship Id="rId27" Type="http://schemas.openxmlformats.org/officeDocument/2006/relationships/hyperlink" Target="https://podminky.urs.cz/item/CS_URS_2023_02/010001000" TargetMode="External"/><Relationship Id="rId30" Type="http://schemas.openxmlformats.org/officeDocument/2006/relationships/hyperlink" Target="https://podminky.urs.cz/item/CS_URS_2023_02/035002000" TargetMode="External"/><Relationship Id="rId35" Type="http://schemas.openxmlformats.org/officeDocument/2006/relationships/drawing" Target="../drawings/drawing2.xml"/><Relationship Id="rId8" Type="http://schemas.openxmlformats.org/officeDocument/2006/relationships/hyperlink" Target="https://podminky.urs.cz/item/CS_URS_2023_02/11310724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12151353" TargetMode="External"/><Relationship Id="rId13" Type="http://schemas.openxmlformats.org/officeDocument/2006/relationships/hyperlink" Target="https://podminky.urs.cz/item/CS_URS_2023_02/122911111" TargetMode="External"/><Relationship Id="rId18" Type="http://schemas.openxmlformats.org/officeDocument/2006/relationships/hyperlink" Target="https://podminky.urs.cz/item/CS_URS_2023_02/030001000" TargetMode="External"/><Relationship Id="rId3" Type="http://schemas.openxmlformats.org/officeDocument/2006/relationships/hyperlink" Target="https://podminky.urs.cz/item/CS_URS_2023_02/112151012" TargetMode="External"/><Relationship Id="rId21" Type="http://schemas.openxmlformats.org/officeDocument/2006/relationships/hyperlink" Target="https://podminky.urs.cz/item/CS_URS_2023_02/041002000" TargetMode="External"/><Relationship Id="rId7" Type="http://schemas.openxmlformats.org/officeDocument/2006/relationships/hyperlink" Target="https://podminky.urs.cz/item/CS_URS_2023_02/112151352" TargetMode="External"/><Relationship Id="rId12" Type="http://schemas.openxmlformats.org/officeDocument/2006/relationships/hyperlink" Target="https://podminky.urs.cz/item/CS_URS_2023_02/112251211" TargetMode="External"/><Relationship Id="rId17" Type="http://schemas.openxmlformats.org/officeDocument/2006/relationships/hyperlink" Target="https://podminky.urs.cz/item/CS_URS_2023_02/020001000" TargetMode="External"/><Relationship Id="rId2" Type="http://schemas.openxmlformats.org/officeDocument/2006/relationships/hyperlink" Target="https://podminky.urs.cz/item/CS_URS_2023_02/112151011" TargetMode="External"/><Relationship Id="rId16" Type="http://schemas.openxmlformats.org/officeDocument/2006/relationships/hyperlink" Target="https://podminky.urs.cz/item/CS_URS_2023_02/010001000" TargetMode="External"/><Relationship Id="rId20" Type="http://schemas.openxmlformats.org/officeDocument/2006/relationships/hyperlink" Target="https://podminky.urs.cz/item/CS_URS_2023_02/040001000" TargetMode="External"/><Relationship Id="rId1" Type="http://schemas.openxmlformats.org/officeDocument/2006/relationships/hyperlink" Target="https://podminky.urs.cz/item/CS_URS_2023_02/111212351" TargetMode="External"/><Relationship Id="rId6" Type="http://schemas.openxmlformats.org/officeDocument/2006/relationships/hyperlink" Target="https://podminky.urs.cz/item/CS_URS_2023_02/112151017" TargetMode="External"/><Relationship Id="rId11" Type="http://schemas.openxmlformats.org/officeDocument/2006/relationships/hyperlink" Target="https://podminky.urs.cz/item/CS_URS_2023_02/112151357" TargetMode="External"/><Relationship Id="rId24" Type="http://schemas.openxmlformats.org/officeDocument/2006/relationships/drawing" Target="../drawings/drawing3.xml"/><Relationship Id="rId5" Type="http://schemas.openxmlformats.org/officeDocument/2006/relationships/hyperlink" Target="https://podminky.urs.cz/item/CS_URS_2023_02/112151015" TargetMode="External"/><Relationship Id="rId15" Type="http://schemas.openxmlformats.org/officeDocument/2006/relationships/hyperlink" Target="https://podminky.urs.cz/item/CS_URS_2023_02/184813511" TargetMode="External"/><Relationship Id="rId23" Type="http://schemas.openxmlformats.org/officeDocument/2006/relationships/hyperlink" Target="https://podminky.urs.cz/item/CS_URS_2023_02/070001000" TargetMode="External"/><Relationship Id="rId10" Type="http://schemas.openxmlformats.org/officeDocument/2006/relationships/hyperlink" Target="https://podminky.urs.cz/item/CS_URS_2023_02/112151355" TargetMode="External"/><Relationship Id="rId19" Type="http://schemas.openxmlformats.org/officeDocument/2006/relationships/hyperlink" Target="https://podminky.urs.cz/item/CS_URS_2023_02/035002000" TargetMode="External"/><Relationship Id="rId4" Type="http://schemas.openxmlformats.org/officeDocument/2006/relationships/hyperlink" Target="https://podminky.urs.cz/item/CS_URS_2023_02/112151014" TargetMode="External"/><Relationship Id="rId9" Type="http://schemas.openxmlformats.org/officeDocument/2006/relationships/hyperlink" Target="https://podminky.urs.cz/item/CS_URS_2023_02/112151354" TargetMode="External"/><Relationship Id="rId14" Type="http://schemas.openxmlformats.org/officeDocument/2006/relationships/hyperlink" Target="https://podminky.urs.cz/item/CS_URS_2023_02/174111111" TargetMode="External"/><Relationship Id="rId22" Type="http://schemas.openxmlformats.org/officeDocument/2006/relationships/hyperlink" Target="https://podminky.urs.cz/item/CS_URS_2023_02/045002000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4852321" TargetMode="External"/><Relationship Id="rId13" Type="http://schemas.openxmlformats.org/officeDocument/2006/relationships/hyperlink" Target="https://podminky.urs.cz/item/CS_URS_2023_02/030001000" TargetMode="External"/><Relationship Id="rId18" Type="http://schemas.openxmlformats.org/officeDocument/2006/relationships/hyperlink" Target="https://podminky.urs.cz/item/CS_URS_2023_02/070001000" TargetMode="External"/><Relationship Id="rId3" Type="http://schemas.openxmlformats.org/officeDocument/2006/relationships/hyperlink" Target="https://podminky.urs.cz/item/CS_URS_2023_02/184852236" TargetMode="External"/><Relationship Id="rId7" Type="http://schemas.openxmlformats.org/officeDocument/2006/relationships/hyperlink" Target="https://podminky.urs.cz/item/CS_URS_2023_02/184852251" TargetMode="External"/><Relationship Id="rId12" Type="http://schemas.openxmlformats.org/officeDocument/2006/relationships/hyperlink" Target="https://podminky.urs.cz/item/CS_URS_2023_02/020001000" TargetMode="External"/><Relationship Id="rId17" Type="http://schemas.openxmlformats.org/officeDocument/2006/relationships/hyperlink" Target="https://podminky.urs.cz/item/CS_URS_2023_02/045002000" TargetMode="External"/><Relationship Id="rId2" Type="http://schemas.openxmlformats.org/officeDocument/2006/relationships/hyperlink" Target="https://podminky.urs.cz/item/CS_URS_2023_02/184852234" TargetMode="External"/><Relationship Id="rId16" Type="http://schemas.openxmlformats.org/officeDocument/2006/relationships/hyperlink" Target="https://podminky.urs.cz/item/CS_URS_2023_02/041002000" TargetMode="External"/><Relationship Id="rId1" Type="http://schemas.openxmlformats.org/officeDocument/2006/relationships/hyperlink" Target="https://podminky.urs.cz/item/CS_URS_2023_02/184818312" TargetMode="External"/><Relationship Id="rId6" Type="http://schemas.openxmlformats.org/officeDocument/2006/relationships/hyperlink" Target="https://podminky.urs.cz/item/CS_URS_2023_02/184852247" TargetMode="External"/><Relationship Id="rId11" Type="http://schemas.openxmlformats.org/officeDocument/2006/relationships/hyperlink" Target="https://podminky.urs.cz/item/CS_URS_2023_02/010001000" TargetMode="External"/><Relationship Id="rId5" Type="http://schemas.openxmlformats.org/officeDocument/2006/relationships/hyperlink" Target="https://podminky.urs.cz/item/CS_URS_2023_02/184852243" TargetMode="External"/><Relationship Id="rId15" Type="http://schemas.openxmlformats.org/officeDocument/2006/relationships/hyperlink" Target="https://podminky.urs.cz/item/CS_URS_2023_02/040001000" TargetMode="External"/><Relationship Id="rId10" Type="http://schemas.openxmlformats.org/officeDocument/2006/relationships/hyperlink" Target="https://podminky.urs.cz/item/CS_URS_2023_02/998231311" TargetMode="External"/><Relationship Id="rId19" Type="http://schemas.openxmlformats.org/officeDocument/2006/relationships/drawing" Target="../drawings/drawing4.xml"/><Relationship Id="rId4" Type="http://schemas.openxmlformats.org/officeDocument/2006/relationships/hyperlink" Target="https://podminky.urs.cz/item/CS_URS_2023_02/184852239" TargetMode="External"/><Relationship Id="rId9" Type="http://schemas.openxmlformats.org/officeDocument/2006/relationships/hyperlink" Target="https://podminky.urs.cz/item/CS_URS_2023_02/184852322" TargetMode="External"/><Relationship Id="rId14" Type="http://schemas.openxmlformats.org/officeDocument/2006/relationships/hyperlink" Target="https://podminky.urs.cz/item/CS_URS_2023_02/035002000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12155225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3_02/112155221" TargetMode="External"/><Relationship Id="rId1" Type="http://schemas.openxmlformats.org/officeDocument/2006/relationships/hyperlink" Target="https://podminky.urs.cz/item/CS_URS_2023_02/112155215" TargetMode="External"/><Relationship Id="rId6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030001000" TargetMode="External"/><Relationship Id="rId4" Type="http://schemas.openxmlformats.org/officeDocument/2006/relationships/hyperlink" Target="https://podminky.urs.cz/item/CS_URS_2023_02/112155315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12155225" TargetMode="External"/><Relationship Id="rId2" Type="http://schemas.openxmlformats.org/officeDocument/2006/relationships/hyperlink" Target="https://podminky.urs.cz/item/CS_URS_2023_02/112155221" TargetMode="External"/><Relationship Id="rId1" Type="http://schemas.openxmlformats.org/officeDocument/2006/relationships/hyperlink" Target="https://podminky.urs.cz/item/CS_URS_2023_02/112155215" TargetMode="External"/><Relationship Id="rId6" Type="http://schemas.openxmlformats.org/officeDocument/2006/relationships/drawing" Target="../drawings/drawing6.xml"/><Relationship Id="rId5" Type="http://schemas.openxmlformats.org/officeDocument/2006/relationships/hyperlink" Target="https://podminky.urs.cz/item/CS_URS_2023_02/070001000" TargetMode="External"/><Relationship Id="rId4" Type="http://schemas.openxmlformats.org/officeDocument/2006/relationships/hyperlink" Target="https://podminky.urs.cz/item/CS_URS_2023_02/030001000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20001000" TargetMode="External"/><Relationship Id="rId13" Type="http://schemas.openxmlformats.org/officeDocument/2006/relationships/hyperlink" Target="https://podminky.urs.cz/item/CS_URS_2023_02/045002000" TargetMode="External"/><Relationship Id="rId3" Type="http://schemas.openxmlformats.org/officeDocument/2006/relationships/hyperlink" Target="https://podminky.urs.cz/item/CS_URS_2023_02/167103101" TargetMode="External"/><Relationship Id="rId7" Type="http://schemas.openxmlformats.org/officeDocument/2006/relationships/hyperlink" Target="https://podminky.urs.cz/item/CS_URS_2023_02/010001000" TargetMode="External"/><Relationship Id="rId12" Type="http://schemas.openxmlformats.org/officeDocument/2006/relationships/hyperlink" Target="https://podminky.urs.cz/item/CS_URS_2023_02/041002000" TargetMode="External"/><Relationship Id="rId2" Type="http://schemas.openxmlformats.org/officeDocument/2006/relationships/hyperlink" Target="https://podminky.urs.cz/item/CS_URS_2023_02/162306111" TargetMode="External"/><Relationship Id="rId1" Type="http://schemas.openxmlformats.org/officeDocument/2006/relationships/hyperlink" Target="https://podminky.urs.cz/item/CS_URS_2023_02/122251104" TargetMode="External"/><Relationship Id="rId6" Type="http://schemas.openxmlformats.org/officeDocument/2006/relationships/hyperlink" Target="https://podminky.urs.cz/item/CS_URS_2023_02/182251101" TargetMode="External"/><Relationship Id="rId11" Type="http://schemas.openxmlformats.org/officeDocument/2006/relationships/hyperlink" Target="https://podminky.urs.cz/item/CS_URS_2023_02/040001000" TargetMode="External"/><Relationship Id="rId5" Type="http://schemas.openxmlformats.org/officeDocument/2006/relationships/hyperlink" Target="https://podminky.urs.cz/item/CS_URS_2023_02/181006113" TargetMode="External"/><Relationship Id="rId15" Type="http://schemas.openxmlformats.org/officeDocument/2006/relationships/drawing" Target="../drawings/drawing7.xml"/><Relationship Id="rId10" Type="http://schemas.openxmlformats.org/officeDocument/2006/relationships/hyperlink" Target="https://podminky.urs.cz/item/CS_URS_2023_02/035002000" TargetMode="External"/><Relationship Id="rId4" Type="http://schemas.openxmlformats.org/officeDocument/2006/relationships/hyperlink" Target="https://podminky.urs.cz/item/CS_URS_2023_02/171151131" TargetMode="External"/><Relationship Id="rId9" Type="http://schemas.openxmlformats.org/officeDocument/2006/relationships/hyperlink" Target="https://podminky.urs.cz/item/CS_URS_2023_02/030001000" TargetMode="External"/><Relationship Id="rId14" Type="http://schemas.openxmlformats.org/officeDocument/2006/relationships/hyperlink" Target="https://podminky.urs.cz/item/CS_URS_2023_02/070001000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20001000" TargetMode="External"/><Relationship Id="rId13" Type="http://schemas.openxmlformats.org/officeDocument/2006/relationships/hyperlink" Target="https://podminky.urs.cz/item/CS_URS_2023_02/045002000" TargetMode="External"/><Relationship Id="rId3" Type="http://schemas.openxmlformats.org/officeDocument/2006/relationships/hyperlink" Target="https://podminky.urs.cz/item/CS_URS_2023_02/564851111" TargetMode="External"/><Relationship Id="rId7" Type="http://schemas.openxmlformats.org/officeDocument/2006/relationships/hyperlink" Target="https://podminky.urs.cz/item/CS_URS_2023_02/010001000" TargetMode="External"/><Relationship Id="rId12" Type="http://schemas.openxmlformats.org/officeDocument/2006/relationships/hyperlink" Target="https://podminky.urs.cz/item/CS_URS_2023_02/041002000" TargetMode="External"/><Relationship Id="rId2" Type="http://schemas.openxmlformats.org/officeDocument/2006/relationships/hyperlink" Target="https://podminky.urs.cz/item/CS_URS_2023_02/181951112" TargetMode="External"/><Relationship Id="rId1" Type="http://schemas.openxmlformats.org/officeDocument/2006/relationships/hyperlink" Target="https://podminky.urs.cz/item/CS_URS_2023_02/181912112" TargetMode="External"/><Relationship Id="rId6" Type="http://schemas.openxmlformats.org/officeDocument/2006/relationships/hyperlink" Target="https://podminky.urs.cz/item/CS_URS_2023_02/998223011" TargetMode="External"/><Relationship Id="rId11" Type="http://schemas.openxmlformats.org/officeDocument/2006/relationships/hyperlink" Target="https://podminky.urs.cz/item/CS_URS_2023_02/040001000" TargetMode="External"/><Relationship Id="rId5" Type="http://schemas.openxmlformats.org/officeDocument/2006/relationships/hyperlink" Target="https://podminky.urs.cz/item/CS_URS_2023_02/916111123" TargetMode="External"/><Relationship Id="rId15" Type="http://schemas.openxmlformats.org/officeDocument/2006/relationships/drawing" Target="../drawings/drawing8.xml"/><Relationship Id="rId10" Type="http://schemas.openxmlformats.org/officeDocument/2006/relationships/hyperlink" Target="https://podminky.urs.cz/item/CS_URS_2023_02/035002000" TargetMode="External"/><Relationship Id="rId4" Type="http://schemas.openxmlformats.org/officeDocument/2006/relationships/hyperlink" Target="https://podminky.urs.cz/item/CS_URS_2023_02/564932111" TargetMode="External"/><Relationship Id="rId9" Type="http://schemas.openxmlformats.org/officeDocument/2006/relationships/hyperlink" Target="https://podminky.urs.cz/item/CS_URS_2023_02/030001000" TargetMode="External"/><Relationship Id="rId14" Type="http://schemas.openxmlformats.org/officeDocument/2006/relationships/hyperlink" Target="https://podminky.urs.cz/item/CS_URS_2023_02/070001000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596211110" TargetMode="External"/><Relationship Id="rId13" Type="http://schemas.openxmlformats.org/officeDocument/2006/relationships/hyperlink" Target="https://podminky.urs.cz/item/CS_URS_2023_02/020001000" TargetMode="External"/><Relationship Id="rId18" Type="http://schemas.openxmlformats.org/officeDocument/2006/relationships/hyperlink" Target="https://podminky.urs.cz/item/CS_URS_2023_02/045002000" TargetMode="External"/><Relationship Id="rId3" Type="http://schemas.openxmlformats.org/officeDocument/2006/relationships/hyperlink" Target="https://podminky.urs.cz/item/CS_URS_2023_02/181912111" TargetMode="External"/><Relationship Id="rId7" Type="http://schemas.openxmlformats.org/officeDocument/2006/relationships/hyperlink" Target="https://podminky.urs.cz/item/CS_URS_2023_02/566501111" TargetMode="External"/><Relationship Id="rId12" Type="http://schemas.openxmlformats.org/officeDocument/2006/relationships/hyperlink" Target="https://podminky.urs.cz/item/CS_URS_2023_02/010001000" TargetMode="External"/><Relationship Id="rId17" Type="http://schemas.openxmlformats.org/officeDocument/2006/relationships/hyperlink" Target="https://podminky.urs.cz/item/CS_URS_2023_02/041002000" TargetMode="External"/><Relationship Id="rId2" Type="http://schemas.openxmlformats.org/officeDocument/2006/relationships/hyperlink" Target="https://podminky.urs.cz/item/CS_URS_2023_02/181111121" TargetMode="External"/><Relationship Id="rId16" Type="http://schemas.openxmlformats.org/officeDocument/2006/relationships/hyperlink" Target="https://podminky.urs.cz/item/CS_URS_2023_02/040001000" TargetMode="External"/><Relationship Id="rId20" Type="http://schemas.openxmlformats.org/officeDocument/2006/relationships/drawing" Target="../drawings/drawing9.xml"/><Relationship Id="rId1" Type="http://schemas.openxmlformats.org/officeDocument/2006/relationships/hyperlink" Target="https://podminky.urs.cz/item/CS_URS_2023_02/131111333" TargetMode="External"/><Relationship Id="rId6" Type="http://schemas.openxmlformats.org/officeDocument/2006/relationships/hyperlink" Target="https://podminky.urs.cz/item/CS_URS_2023_02/348171146" TargetMode="External"/><Relationship Id="rId11" Type="http://schemas.openxmlformats.org/officeDocument/2006/relationships/hyperlink" Target="https://podminky.urs.cz/item/CS_URS_2023_02/998232110" TargetMode="External"/><Relationship Id="rId5" Type="http://schemas.openxmlformats.org/officeDocument/2006/relationships/hyperlink" Target="https://podminky.urs.cz/item/CS_URS_2023_02/348101220" TargetMode="External"/><Relationship Id="rId15" Type="http://schemas.openxmlformats.org/officeDocument/2006/relationships/hyperlink" Target="https://podminky.urs.cz/item/CS_URS_2023_02/035002000" TargetMode="External"/><Relationship Id="rId10" Type="http://schemas.openxmlformats.org/officeDocument/2006/relationships/hyperlink" Target="https://podminky.urs.cz/item/CS_URS_2023_02/998229112" TargetMode="External"/><Relationship Id="rId19" Type="http://schemas.openxmlformats.org/officeDocument/2006/relationships/hyperlink" Target="https://podminky.urs.cz/item/CS_URS_2023_02/070001000" TargetMode="External"/><Relationship Id="rId4" Type="http://schemas.openxmlformats.org/officeDocument/2006/relationships/hyperlink" Target="https://podminky.urs.cz/item/CS_URS_2023_02/338171123" TargetMode="External"/><Relationship Id="rId9" Type="http://schemas.openxmlformats.org/officeDocument/2006/relationships/hyperlink" Target="https://podminky.urs.cz/item/CS_URS_2023_02/916231213" TargetMode="External"/><Relationship Id="rId14" Type="http://schemas.openxmlformats.org/officeDocument/2006/relationships/hyperlink" Target="https://podminky.urs.cz/item/CS_URS_2023_02/030001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4"/>
  <sheetViews>
    <sheetView showGridLines="0" tabSelected="1" topLeftCell="A49" workbookViewId="0">
      <selection activeCell="AR61" sqref="AR6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20.1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5" t="s">
        <v>6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6" t="s">
        <v>7</v>
      </c>
      <c r="BT2" s="16" t="s">
        <v>8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S4" s="16" t="s">
        <v>12</v>
      </c>
    </row>
    <row r="5" spans="1:74" ht="12" customHeight="1">
      <c r="B5" s="19"/>
      <c r="D5" s="22" t="s">
        <v>13</v>
      </c>
      <c r="K5" s="203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9"/>
      <c r="BS5" s="16" t="s">
        <v>7</v>
      </c>
    </row>
    <row r="6" spans="1:74" ht="36.950000000000003" customHeight="1">
      <c r="B6" s="19"/>
      <c r="D6" s="24" t="s">
        <v>15</v>
      </c>
      <c r="K6" s="204" t="s">
        <v>16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9"/>
      <c r="BS6" s="16" t="s">
        <v>7</v>
      </c>
    </row>
    <row r="7" spans="1:74" ht="12" customHeight="1">
      <c r="B7" s="19"/>
      <c r="D7" s="25" t="s">
        <v>17</v>
      </c>
      <c r="K7" s="23" t="s">
        <v>18</v>
      </c>
      <c r="AK7" s="25" t="s">
        <v>19</v>
      </c>
      <c r="AN7" s="23" t="s">
        <v>20</v>
      </c>
      <c r="AR7" s="19"/>
      <c r="BS7" s="16" t="s">
        <v>7</v>
      </c>
    </row>
    <row r="8" spans="1:74" ht="12" customHeight="1">
      <c r="B8" s="19"/>
      <c r="D8" s="25" t="s">
        <v>21</v>
      </c>
      <c r="K8" s="23" t="s">
        <v>22</v>
      </c>
      <c r="AK8" s="25" t="s">
        <v>23</v>
      </c>
      <c r="AN8" s="23" t="s">
        <v>24</v>
      </c>
      <c r="AR8" s="19"/>
      <c r="BS8" s="16" t="s">
        <v>7</v>
      </c>
    </row>
    <row r="9" spans="1:74" ht="29.25" customHeight="1">
      <c r="B9" s="19"/>
      <c r="D9" s="22" t="s">
        <v>25</v>
      </c>
      <c r="K9" s="26" t="s">
        <v>26</v>
      </c>
      <c r="AR9" s="19"/>
      <c r="BS9" s="16" t="s">
        <v>7</v>
      </c>
    </row>
    <row r="10" spans="1:74" ht="12" customHeight="1">
      <c r="B10" s="19"/>
      <c r="D10" s="25" t="s">
        <v>27</v>
      </c>
      <c r="AK10" s="25" t="s">
        <v>28</v>
      </c>
      <c r="AN10" s="23" t="s">
        <v>29</v>
      </c>
      <c r="AR10" s="19"/>
      <c r="BS10" s="16" t="s">
        <v>7</v>
      </c>
    </row>
    <row r="11" spans="1:74" ht="18.399999999999999" customHeight="1">
      <c r="B11" s="19"/>
      <c r="E11" s="23" t="s">
        <v>30</v>
      </c>
      <c r="AK11" s="25" t="s">
        <v>31</v>
      </c>
      <c r="AN11" s="23" t="s">
        <v>3</v>
      </c>
      <c r="AR11" s="19"/>
      <c r="BS11" s="16" t="s">
        <v>7</v>
      </c>
    </row>
    <row r="12" spans="1:74" ht="6.95" customHeight="1">
      <c r="B12" s="19"/>
      <c r="AR12" s="19"/>
      <c r="BS12" s="16" t="s">
        <v>7</v>
      </c>
    </row>
    <row r="13" spans="1:74" ht="12" customHeight="1">
      <c r="B13" s="19"/>
      <c r="D13" s="25" t="s">
        <v>32</v>
      </c>
      <c r="AK13" s="25" t="s">
        <v>28</v>
      </c>
      <c r="AN13" s="23" t="s">
        <v>3</v>
      </c>
      <c r="AR13" s="19"/>
      <c r="BS13" s="16" t="s">
        <v>7</v>
      </c>
    </row>
    <row r="14" spans="1:74" ht="12.75">
      <c r="B14" s="19"/>
      <c r="E14" s="23" t="s">
        <v>22</v>
      </c>
      <c r="AK14" s="25" t="s">
        <v>31</v>
      </c>
      <c r="AN14" s="23" t="s">
        <v>3</v>
      </c>
      <c r="AR14" s="19"/>
      <c r="BS14" s="16" t="s">
        <v>7</v>
      </c>
    </row>
    <row r="15" spans="1:74" ht="6.95" customHeight="1">
      <c r="B15" s="19"/>
      <c r="AR15" s="19"/>
      <c r="BS15" s="16" t="s">
        <v>4</v>
      </c>
    </row>
    <row r="16" spans="1:74" ht="12" customHeight="1">
      <c r="B16" s="19"/>
      <c r="D16" s="25" t="s">
        <v>33</v>
      </c>
      <c r="AK16" s="25" t="s">
        <v>28</v>
      </c>
      <c r="AN16" s="23" t="s">
        <v>34</v>
      </c>
      <c r="AR16" s="19"/>
      <c r="BS16" s="16" t="s">
        <v>4</v>
      </c>
    </row>
    <row r="17" spans="2:71" ht="18.399999999999999" customHeight="1">
      <c r="B17" s="19"/>
      <c r="E17" s="23" t="s">
        <v>35</v>
      </c>
      <c r="AK17" s="25" t="s">
        <v>31</v>
      </c>
      <c r="AN17" s="23" t="s">
        <v>3</v>
      </c>
      <c r="AR17" s="19"/>
      <c r="BS17" s="16" t="s">
        <v>36</v>
      </c>
    </row>
    <row r="18" spans="2:71" ht="6.95" customHeight="1">
      <c r="B18" s="19"/>
      <c r="AR18" s="19"/>
      <c r="BS18" s="16" t="s">
        <v>37</v>
      </c>
    </row>
    <row r="19" spans="2:71" ht="12" customHeight="1">
      <c r="B19" s="19"/>
      <c r="D19" s="25" t="s">
        <v>38</v>
      </c>
      <c r="AK19" s="25" t="s">
        <v>28</v>
      </c>
      <c r="AN19" s="23" t="s">
        <v>39</v>
      </c>
      <c r="AR19" s="19"/>
      <c r="BS19" s="16" t="s">
        <v>37</v>
      </c>
    </row>
    <row r="20" spans="2:71" ht="18.399999999999999" customHeight="1">
      <c r="B20" s="19"/>
      <c r="E20" s="23" t="s">
        <v>40</v>
      </c>
      <c r="AK20" s="25" t="s">
        <v>31</v>
      </c>
      <c r="AN20" s="23" t="s">
        <v>3</v>
      </c>
      <c r="AR20" s="19"/>
      <c r="BS20" s="16" t="s">
        <v>4</v>
      </c>
    </row>
    <row r="21" spans="2:71" ht="6.95" customHeight="1">
      <c r="B21" s="19"/>
      <c r="AR21" s="19"/>
    </row>
    <row r="22" spans="2:71" ht="12" customHeight="1">
      <c r="B22" s="19"/>
      <c r="D22" s="25" t="s">
        <v>41</v>
      </c>
      <c r="AR22" s="19"/>
    </row>
    <row r="23" spans="2:71" ht="47.25" customHeight="1">
      <c r="B23" s="19"/>
      <c r="E23" s="205" t="s">
        <v>42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9"/>
    </row>
    <row r="24" spans="2:71" ht="6.95" customHeight="1">
      <c r="B24" s="19"/>
      <c r="AR24" s="19"/>
    </row>
    <row r="25" spans="2:71" ht="6.95" customHeight="1">
      <c r="B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9"/>
    </row>
    <row r="26" spans="2:71" s="1" customFormat="1" ht="25.9" customHeight="1">
      <c r="B26" s="29"/>
      <c r="D26" s="30" t="s">
        <v>43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6">
        <f>ROUND(AG54,0)</f>
        <v>0</v>
      </c>
      <c r="AL26" s="207"/>
      <c r="AM26" s="207"/>
      <c r="AN26" s="207"/>
      <c r="AO26" s="207"/>
      <c r="AR26" s="29"/>
    </row>
    <row r="27" spans="2:71" s="1" customFormat="1" ht="6.95" customHeight="1">
      <c r="B27" s="29"/>
      <c r="AR27" s="29"/>
    </row>
    <row r="28" spans="2:71" s="1" customFormat="1" ht="12.75">
      <c r="B28" s="29"/>
      <c r="L28" s="208" t="s">
        <v>44</v>
      </c>
      <c r="M28" s="208"/>
      <c r="N28" s="208"/>
      <c r="O28" s="208"/>
      <c r="P28" s="208"/>
      <c r="W28" s="208" t="s">
        <v>45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46</v>
      </c>
      <c r="AL28" s="208"/>
      <c r="AM28" s="208"/>
      <c r="AN28" s="208"/>
      <c r="AO28" s="208"/>
      <c r="AR28" s="29"/>
    </row>
    <row r="29" spans="2:71" s="2" customFormat="1" ht="14.45" customHeight="1">
      <c r="B29" s="33"/>
      <c r="D29" s="25" t="s">
        <v>47</v>
      </c>
      <c r="F29" s="25" t="s">
        <v>48</v>
      </c>
      <c r="L29" s="188">
        <v>0.21</v>
      </c>
      <c r="M29" s="189"/>
      <c r="N29" s="189"/>
      <c r="O29" s="189"/>
      <c r="P29" s="189"/>
      <c r="W29" s="190">
        <f>ROUND(AZ54, 0)</f>
        <v>0</v>
      </c>
      <c r="X29" s="189"/>
      <c r="Y29" s="189"/>
      <c r="Z29" s="189"/>
      <c r="AA29" s="189"/>
      <c r="AB29" s="189"/>
      <c r="AC29" s="189"/>
      <c r="AD29" s="189"/>
      <c r="AE29" s="189"/>
      <c r="AK29" s="190">
        <f>ROUND(AV54, 0)</f>
        <v>0</v>
      </c>
      <c r="AL29" s="189"/>
      <c r="AM29" s="189"/>
      <c r="AN29" s="189"/>
      <c r="AO29" s="189"/>
      <c r="AR29" s="33"/>
    </row>
    <row r="30" spans="2:71" s="2" customFormat="1" ht="14.45" customHeight="1">
      <c r="B30" s="33"/>
      <c r="F30" s="25" t="s">
        <v>49</v>
      </c>
      <c r="L30" s="188">
        <v>0.15</v>
      </c>
      <c r="M30" s="189"/>
      <c r="N30" s="189"/>
      <c r="O30" s="189"/>
      <c r="P30" s="189"/>
      <c r="W30" s="190">
        <f>ROUND(BA54, 0)</f>
        <v>0</v>
      </c>
      <c r="X30" s="189"/>
      <c r="Y30" s="189"/>
      <c r="Z30" s="189"/>
      <c r="AA30" s="189"/>
      <c r="AB30" s="189"/>
      <c r="AC30" s="189"/>
      <c r="AD30" s="189"/>
      <c r="AE30" s="189"/>
      <c r="AK30" s="190">
        <f>ROUND(AW54, 0)</f>
        <v>0</v>
      </c>
      <c r="AL30" s="189"/>
      <c r="AM30" s="189"/>
      <c r="AN30" s="189"/>
      <c r="AO30" s="189"/>
      <c r="AR30" s="33"/>
    </row>
    <row r="31" spans="2:71" s="2" customFormat="1" ht="14.45" hidden="1" customHeight="1">
      <c r="B31" s="33"/>
      <c r="F31" s="25" t="s">
        <v>50</v>
      </c>
      <c r="L31" s="188">
        <v>0.21</v>
      </c>
      <c r="M31" s="189"/>
      <c r="N31" s="189"/>
      <c r="O31" s="189"/>
      <c r="P31" s="189"/>
      <c r="W31" s="190">
        <f>ROUND(BB54, 0)</f>
        <v>0</v>
      </c>
      <c r="X31" s="189"/>
      <c r="Y31" s="189"/>
      <c r="Z31" s="189"/>
      <c r="AA31" s="189"/>
      <c r="AB31" s="189"/>
      <c r="AC31" s="189"/>
      <c r="AD31" s="189"/>
      <c r="AE31" s="189"/>
      <c r="AK31" s="190">
        <v>0</v>
      </c>
      <c r="AL31" s="189"/>
      <c r="AM31" s="189"/>
      <c r="AN31" s="189"/>
      <c r="AO31" s="189"/>
      <c r="AR31" s="33"/>
    </row>
    <row r="32" spans="2:71" s="2" customFormat="1" ht="14.45" hidden="1" customHeight="1">
      <c r="B32" s="33"/>
      <c r="F32" s="25" t="s">
        <v>51</v>
      </c>
      <c r="L32" s="188">
        <v>0.15</v>
      </c>
      <c r="M32" s="189"/>
      <c r="N32" s="189"/>
      <c r="O32" s="189"/>
      <c r="P32" s="189"/>
      <c r="W32" s="190">
        <f>ROUND(BC54, 0)</f>
        <v>0</v>
      </c>
      <c r="X32" s="189"/>
      <c r="Y32" s="189"/>
      <c r="Z32" s="189"/>
      <c r="AA32" s="189"/>
      <c r="AB32" s="189"/>
      <c r="AC32" s="189"/>
      <c r="AD32" s="189"/>
      <c r="AE32" s="189"/>
      <c r="AK32" s="190">
        <v>0</v>
      </c>
      <c r="AL32" s="189"/>
      <c r="AM32" s="189"/>
      <c r="AN32" s="189"/>
      <c r="AO32" s="189"/>
      <c r="AR32" s="33"/>
    </row>
    <row r="33" spans="2:44" s="2" customFormat="1" ht="14.45" hidden="1" customHeight="1">
      <c r="B33" s="33"/>
      <c r="F33" s="25" t="s">
        <v>52</v>
      </c>
      <c r="L33" s="188">
        <v>0</v>
      </c>
      <c r="M33" s="189"/>
      <c r="N33" s="189"/>
      <c r="O33" s="189"/>
      <c r="P33" s="189"/>
      <c r="W33" s="190">
        <f>ROUND(BD54, 0)</f>
        <v>0</v>
      </c>
      <c r="X33" s="189"/>
      <c r="Y33" s="189"/>
      <c r="Z33" s="189"/>
      <c r="AA33" s="189"/>
      <c r="AB33" s="189"/>
      <c r="AC33" s="189"/>
      <c r="AD33" s="189"/>
      <c r="AE33" s="189"/>
      <c r="AK33" s="190">
        <v>0</v>
      </c>
      <c r="AL33" s="189"/>
      <c r="AM33" s="189"/>
      <c r="AN33" s="189"/>
      <c r="AO33" s="189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53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54</v>
      </c>
      <c r="U35" s="36"/>
      <c r="V35" s="36"/>
      <c r="W35" s="36"/>
      <c r="X35" s="194" t="s">
        <v>55</v>
      </c>
      <c r="Y35" s="192"/>
      <c r="Z35" s="192"/>
      <c r="AA35" s="192"/>
      <c r="AB35" s="192"/>
      <c r="AC35" s="36"/>
      <c r="AD35" s="36"/>
      <c r="AE35" s="36"/>
      <c r="AF35" s="36"/>
      <c r="AG35" s="36"/>
      <c r="AH35" s="36"/>
      <c r="AI35" s="36"/>
      <c r="AJ35" s="36"/>
      <c r="AK35" s="191">
        <f>SUM(AK26:AK33)</f>
        <v>0</v>
      </c>
      <c r="AL35" s="192"/>
      <c r="AM35" s="192"/>
      <c r="AN35" s="192"/>
      <c r="AO35" s="193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20" t="s">
        <v>56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5" t="s">
        <v>13</v>
      </c>
      <c r="L44" s="3" t="str">
        <f>K5</f>
        <v>23_P</v>
      </c>
      <c r="AR44" s="42"/>
    </row>
    <row r="45" spans="2:44" s="4" customFormat="1" ht="36.950000000000003" customHeight="1">
      <c r="B45" s="43"/>
      <c r="C45" s="44" t="s">
        <v>15</v>
      </c>
      <c r="L45" s="212" t="str">
        <f>K6</f>
        <v>REVITALIZACE ZELENÉ INFRASTRUKTURY NEMOCNICE HAVÍŘOV, p.o.</v>
      </c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5" t="s">
        <v>21</v>
      </c>
      <c r="L47" s="45" t="str">
        <f>IF(K8="","",K8)</f>
        <v xml:space="preserve"> </v>
      </c>
      <c r="AI47" s="25" t="s">
        <v>23</v>
      </c>
      <c r="AM47" s="201" t="str">
        <f>IF(AN8= "","",AN8)</f>
        <v>30. 11. 2023</v>
      </c>
      <c r="AN47" s="201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5" t="s">
        <v>27</v>
      </c>
      <c r="L49" s="3" t="str">
        <f>IF(E11= "","",E11)</f>
        <v>Nemocnice Havířov, příspěvková organizace</v>
      </c>
      <c r="AI49" s="25" t="s">
        <v>33</v>
      </c>
      <c r="AM49" s="199" t="str">
        <f>IF(E17="","",E17)</f>
        <v>Ing. Gabriela Pešková</v>
      </c>
      <c r="AN49" s="200"/>
      <c r="AO49" s="200"/>
      <c r="AP49" s="200"/>
      <c r="AR49" s="29"/>
      <c r="AS49" s="184" t="s">
        <v>57</v>
      </c>
      <c r="AT49" s="185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5" t="s">
        <v>32</v>
      </c>
      <c r="L50" s="3" t="str">
        <f>IF(E14="","",E14)</f>
        <v xml:space="preserve"> </v>
      </c>
      <c r="AI50" s="25" t="s">
        <v>38</v>
      </c>
      <c r="AM50" s="199" t="str">
        <f>IF(E20="","",E20)</f>
        <v>Ing. Martina Cabáková</v>
      </c>
      <c r="AN50" s="200"/>
      <c r="AO50" s="200"/>
      <c r="AP50" s="200"/>
      <c r="AR50" s="29"/>
      <c r="AS50" s="186"/>
      <c r="AT50" s="187"/>
      <c r="BD50" s="50"/>
    </row>
    <row r="51" spans="1:91" s="1" customFormat="1" ht="10.9" customHeight="1">
      <c r="B51" s="29"/>
      <c r="AR51" s="29"/>
      <c r="AS51" s="186"/>
      <c r="AT51" s="187"/>
      <c r="BD51" s="50"/>
    </row>
    <row r="52" spans="1:91" s="1" customFormat="1" ht="29.25" customHeight="1">
      <c r="B52" s="29"/>
      <c r="C52" s="214" t="s">
        <v>58</v>
      </c>
      <c r="D52" s="198"/>
      <c r="E52" s="198"/>
      <c r="F52" s="198"/>
      <c r="G52" s="198"/>
      <c r="H52" s="51"/>
      <c r="I52" s="202" t="s">
        <v>59</v>
      </c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7" t="s">
        <v>60</v>
      </c>
      <c r="AH52" s="198"/>
      <c r="AI52" s="198"/>
      <c r="AJ52" s="198"/>
      <c r="AK52" s="198"/>
      <c r="AL52" s="198"/>
      <c r="AM52" s="198"/>
      <c r="AN52" s="202" t="s">
        <v>61</v>
      </c>
      <c r="AO52" s="198"/>
      <c r="AP52" s="198"/>
      <c r="AQ52" s="52" t="s">
        <v>62</v>
      </c>
      <c r="AR52" s="29"/>
      <c r="AS52" s="53" t="s">
        <v>63</v>
      </c>
      <c r="AT52" s="54" t="s">
        <v>64</v>
      </c>
      <c r="AU52" s="54" t="s">
        <v>65</v>
      </c>
      <c r="AV52" s="54" t="s">
        <v>66</v>
      </c>
      <c r="AW52" s="54" t="s">
        <v>67</v>
      </c>
      <c r="AX52" s="54" t="s">
        <v>68</v>
      </c>
      <c r="AY52" s="54" t="s">
        <v>69</v>
      </c>
      <c r="AZ52" s="54" t="s">
        <v>70</v>
      </c>
      <c r="BA52" s="54" t="s">
        <v>71</v>
      </c>
      <c r="BB52" s="54" t="s">
        <v>72</v>
      </c>
      <c r="BC52" s="54" t="s">
        <v>73</v>
      </c>
      <c r="BD52" s="55" t="s">
        <v>74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75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11">
        <f>ROUND(AG55+AG69,0)</f>
        <v>0</v>
      </c>
      <c r="AH54" s="211"/>
      <c r="AI54" s="211"/>
      <c r="AJ54" s="211"/>
      <c r="AK54" s="211"/>
      <c r="AL54" s="211"/>
      <c r="AM54" s="211"/>
      <c r="AN54" s="183">
        <f t="shared" ref="AN54:AN72" si="0">SUM(AG54,AT54)</f>
        <v>0</v>
      </c>
      <c r="AO54" s="183"/>
      <c r="AP54" s="183"/>
      <c r="AQ54" s="61" t="s">
        <v>3</v>
      </c>
      <c r="AR54" s="57"/>
      <c r="AS54" s="62">
        <f>ROUND(AS55+AS69,0)</f>
        <v>0</v>
      </c>
      <c r="AT54" s="63">
        <f t="shared" ref="AT54:AT72" si="1">ROUND(SUM(AV54:AW54),0)</f>
        <v>0</v>
      </c>
      <c r="AU54" s="64">
        <f>ROUND(AU55+AU69,5)</f>
        <v>21938.18895</v>
      </c>
      <c r="AV54" s="63">
        <f>ROUND(AZ54*L29,0)</f>
        <v>0</v>
      </c>
      <c r="AW54" s="63">
        <f>ROUND(BA54*L30,0)</f>
        <v>0</v>
      </c>
      <c r="AX54" s="63">
        <f>ROUND(BB54*L29,0)</f>
        <v>0</v>
      </c>
      <c r="AY54" s="63">
        <f>ROUND(BC54*L30,0)</f>
        <v>0</v>
      </c>
      <c r="AZ54" s="63">
        <f>ROUND(AZ55+AZ69,0)</f>
        <v>0</v>
      </c>
      <c r="BA54" s="63">
        <f>ROUND(BA55+BA69,0)</f>
        <v>0</v>
      </c>
      <c r="BB54" s="63">
        <f>ROUND(BB55+BB69,0)</f>
        <v>0</v>
      </c>
      <c r="BC54" s="63">
        <f>ROUND(BC55+BC69,0)</f>
        <v>0</v>
      </c>
      <c r="BD54" s="65">
        <f>ROUND(BD55+BD69,0)</f>
        <v>0</v>
      </c>
      <c r="BS54" s="66" t="s">
        <v>76</v>
      </c>
      <c r="BT54" s="66" t="s">
        <v>77</v>
      </c>
      <c r="BU54" s="67" t="s">
        <v>78</v>
      </c>
      <c r="BV54" s="66" t="s">
        <v>79</v>
      </c>
      <c r="BW54" s="66" t="s">
        <v>5</v>
      </c>
      <c r="BX54" s="66" t="s">
        <v>80</v>
      </c>
      <c r="CL54" s="66" t="s">
        <v>18</v>
      </c>
    </row>
    <row r="55" spans="1:91" s="6" customFormat="1" ht="16.5" customHeight="1">
      <c r="B55" s="68"/>
      <c r="C55" s="69"/>
      <c r="D55" s="209" t="s">
        <v>81</v>
      </c>
      <c r="E55" s="209"/>
      <c r="F55" s="209"/>
      <c r="G55" s="209"/>
      <c r="H55" s="209"/>
      <c r="I55" s="70"/>
      <c r="J55" s="209" t="s">
        <v>82</v>
      </c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180">
        <f>ROUND(SUM(AG56:AG68),0)</f>
        <v>0</v>
      </c>
      <c r="AH55" s="179"/>
      <c r="AI55" s="179"/>
      <c r="AJ55" s="179"/>
      <c r="AK55" s="179"/>
      <c r="AL55" s="179"/>
      <c r="AM55" s="179"/>
      <c r="AN55" s="178">
        <f t="shared" si="0"/>
        <v>0</v>
      </c>
      <c r="AO55" s="179"/>
      <c r="AP55" s="179"/>
      <c r="AQ55" s="71" t="s">
        <v>83</v>
      </c>
      <c r="AR55" s="68"/>
      <c r="AS55" s="72">
        <f>ROUND(SUM(AS56:AS68),0)</f>
        <v>0</v>
      </c>
      <c r="AT55" s="73">
        <f t="shared" si="1"/>
        <v>0</v>
      </c>
      <c r="AU55" s="74">
        <f>ROUND(SUM(AU56:AU68),5)</f>
        <v>21719.222160000001</v>
      </c>
      <c r="AV55" s="73">
        <f>ROUND(AZ55*L29,0)</f>
        <v>0</v>
      </c>
      <c r="AW55" s="73">
        <f>ROUND(BA55*L30,0)</f>
        <v>0</v>
      </c>
      <c r="AX55" s="73">
        <f>ROUND(BB55*L29,0)</f>
        <v>0</v>
      </c>
      <c r="AY55" s="73">
        <f>ROUND(BC55*L30,0)</f>
        <v>0</v>
      </c>
      <c r="AZ55" s="73">
        <f>ROUND(SUM(AZ56:AZ68),0)</f>
        <v>0</v>
      </c>
      <c r="BA55" s="73">
        <f>ROUND(SUM(BA56:BA68),0)</f>
        <v>0</v>
      </c>
      <c r="BB55" s="73">
        <f>ROUND(SUM(BB56:BB68),0)</f>
        <v>0</v>
      </c>
      <c r="BC55" s="73">
        <f>ROUND(SUM(BC56:BC68),0)</f>
        <v>0</v>
      </c>
      <c r="BD55" s="75">
        <f>ROUND(SUM(BD56:BD68),0)</f>
        <v>0</v>
      </c>
      <c r="BS55" s="76" t="s">
        <v>76</v>
      </c>
      <c r="BT55" s="76" t="s">
        <v>37</v>
      </c>
      <c r="BU55" s="76" t="s">
        <v>78</v>
      </c>
      <c r="BV55" s="76" t="s">
        <v>79</v>
      </c>
      <c r="BW55" s="76" t="s">
        <v>84</v>
      </c>
      <c r="BX55" s="76" t="s">
        <v>5</v>
      </c>
      <c r="CL55" s="76" t="s">
        <v>18</v>
      </c>
      <c r="CM55" s="76" t="s">
        <v>20</v>
      </c>
    </row>
    <row r="56" spans="1:91" s="3" customFormat="1" ht="23.25" customHeight="1">
      <c r="A56" s="77" t="s">
        <v>85</v>
      </c>
      <c r="B56" s="42"/>
      <c r="C56" s="9"/>
      <c r="D56" s="9"/>
      <c r="E56" s="210" t="s">
        <v>86</v>
      </c>
      <c r="F56" s="210"/>
      <c r="G56" s="210"/>
      <c r="H56" s="210"/>
      <c r="I56" s="210"/>
      <c r="J56" s="9"/>
      <c r="K56" s="210" t="s">
        <v>87</v>
      </c>
      <c r="L56" s="210"/>
      <c r="M56" s="210"/>
      <c r="N56" s="210"/>
      <c r="O56" s="210"/>
      <c r="P56" s="210"/>
      <c r="Q56" s="210"/>
      <c r="R56" s="210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  <c r="AF56" s="210"/>
      <c r="AG56" s="181">
        <f>'A - 2.1. Demolice, sanace...'!J32</f>
        <v>0</v>
      </c>
      <c r="AH56" s="182"/>
      <c r="AI56" s="182"/>
      <c r="AJ56" s="182"/>
      <c r="AK56" s="182"/>
      <c r="AL56" s="182"/>
      <c r="AM56" s="182"/>
      <c r="AN56" s="181">
        <f t="shared" si="0"/>
        <v>0</v>
      </c>
      <c r="AO56" s="182"/>
      <c r="AP56" s="182"/>
      <c r="AQ56" s="78" t="s">
        <v>88</v>
      </c>
      <c r="AR56" s="42"/>
      <c r="AS56" s="79">
        <v>0</v>
      </c>
      <c r="AT56" s="80">
        <f t="shared" si="1"/>
        <v>0</v>
      </c>
      <c r="AU56" s="81">
        <f>'A - 2.1. Demolice, sanace...'!P95</f>
        <v>1770.1814830000001</v>
      </c>
      <c r="AV56" s="80">
        <f>'A - 2.1. Demolice, sanace...'!J35</f>
        <v>0</v>
      </c>
      <c r="AW56" s="80">
        <f>'A - 2.1. Demolice, sanace...'!J36</f>
        <v>0</v>
      </c>
      <c r="AX56" s="80">
        <f>'A - 2.1. Demolice, sanace...'!J37</f>
        <v>0</v>
      </c>
      <c r="AY56" s="80">
        <f>'A - 2.1. Demolice, sanace...'!J38</f>
        <v>0</v>
      </c>
      <c r="AZ56" s="80">
        <f>'A - 2.1. Demolice, sanace...'!F35</f>
        <v>0</v>
      </c>
      <c r="BA56" s="80">
        <f>'A - 2.1. Demolice, sanace...'!F36</f>
        <v>0</v>
      </c>
      <c r="BB56" s="80">
        <f>'A - 2.1. Demolice, sanace...'!F37</f>
        <v>0</v>
      </c>
      <c r="BC56" s="80">
        <f>'A - 2.1. Demolice, sanace...'!F38</f>
        <v>0</v>
      </c>
      <c r="BD56" s="82">
        <f>'A - 2.1. Demolice, sanace...'!F39</f>
        <v>0</v>
      </c>
      <c r="BT56" s="23" t="s">
        <v>20</v>
      </c>
      <c r="BV56" s="23" t="s">
        <v>79</v>
      </c>
      <c r="BW56" s="23" t="s">
        <v>89</v>
      </c>
      <c r="BX56" s="23" t="s">
        <v>84</v>
      </c>
      <c r="CL56" s="23" t="s">
        <v>18</v>
      </c>
    </row>
    <row r="57" spans="1:91" s="3" customFormat="1" ht="23.25" customHeight="1">
      <c r="A57" s="77" t="s">
        <v>85</v>
      </c>
      <c r="B57" s="42"/>
      <c r="C57" s="9"/>
      <c r="D57" s="9"/>
      <c r="E57" s="210" t="s">
        <v>90</v>
      </c>
      <c r="F57" s="210"/>
      <c r="G57" s="210"/>
      <c r="H57" s="210"/>
      <c r="I57" s="210"/>
      <c r="J57" s="9"/>
      <c r="K57" s="210" t="s">
        <v>91</v>
      </c>
      <c r="L57" s="210"/>
      <c r="M57" s="210"/>
      <c r="N57" s="210"/>
      <c r="O57" s="210"/>
      <c r="P57" s="210"/>
      <c r="Q57" s="210"/>
      <c r="R57" s="210"/>
      <c r="S57" s="210"/>
      <c r="T57" s="210"/>
      <c r="U57" s="210"/>
      <c r="V57" s="210"/>
      <c r="W57" s="210"/>
      <c r="X57" s="210"/>
      <c r="Y57" s="210"/>
      <c r="Z57" s="210"/>
      <c r="AA57" s="210"/>
      <c r="AB57" s="210"/>
      <c r="AC57" s="210"/>
      <c r="AD57" s="210"/>
      <c r="AE57" s="210"/>
      <c r="AF57" s="210"/>
      <c r="AG57" s="181">
        <f>'B - 2.2.1. Odstraňování d...'!J32</f>
        <v>0</v>
      </c>
      <c r="AH57" s="182"/>
      <c r="AI57" s="182"/>
      <c r="AJ57" s="182"/>
      <c r="AK57" s="182"/>
      <c r="AL57" s="182"/>
      <c r="AM57" s="182"/>
      <c r="AN57" s="181">
        <f t="shared" si="0"/>
        <v>0</v>
      </c>
      <c r="AO57" s="182"/>
      <c r="AP57" s="182"/>
      <c r="AQ57" s="78" t="s">
        <v>88</v>
      </c>
      <c r="AR57" s="42"/>
      <c r="AS57" s="79">
        <v>0</v>
      </c>
      <c r="AT57" s="80">
        <f t="shared" si="1"/>
        <v>0</v>
      </c>
      <c r="AU57" s="81">
        <f>'B - 2.2.1. Odstraňování d...'!P93</f>
        <v>2013.6894999999995</v>
      </c>
      <c r="AV57" s="80">
        <f>'B - 2.2.1. Odstraňování d...'!J35</f>
        <v>0</v>
      </c>
      <c r="AW57" s="80">
        <f>'B - 2.2.1. Odstraňování d...'!J36</f>
        <v>0</v>
      </c>
      <c r="AX57" s="80">
        <f>'B - 2.2.1. Odstraňování d...'!J37</f>
        <v>0</v>
      </c>
      <c r="AY57" s="80">
        <f>'B - 2.2.1. Odstraňování d...'!J38</f>
        <v>0</v>
      </c>
      <c r="AZ57" s="80">
        <f>'B - 2.2.1. Odstraňování d...'!F35</f>
        <v>0</v>
      </c>
      <c r="BA57" s="80">
        <f>'B - 2.2.1. Odstraňování d...'!F36</f>
        <v>0</v>
      </c>
      <c r="BB57" s="80">
        <f>'B - 2.2.1. Odstraňování d...'!F37</f>
        <v>0</v>
      </c>
      <c r="BC57" s="80">
        <f>'B - 2.2.1. Odstraňování d...'!F38</f>
        <v>0</v>
      </c>
      <c r="BD57" s="82">
        <f>'B - 2.2.1. Odstraňování d...'!F39</f>
        <v>0</v>
      </c>
      <c r="BT57" s="23" t="s">
        <v>20</v>
      </c>
      <c r="BV57" s="23" t="s">
        <v>79</v>
      </c>
      <c r="BW57" s="23" t="s">
        <v>92</v>
      </c>
      <c r="BX57" s="23" t="s">
        <v>84</v>
      </c>
      <c r="CL57" s="23" t="s">
        <v>18</v>
      </c>
    </row>
    <row r="58" spans="1:91" s="3" customFormat="1" ht="16.5" customHeight="1">
      <c r="A58" s="77" t="s">
        <v>85</v>
      </c>
      <c r="B58" s="42"/>
      <c r="C58" s="9"/>
      <c r="D58" s="9"/>
      <c r="E58" s="210" t="s">
        <v>93</v>
      </c>
      <c r="F58" s="210"/>
      <c r="G58" s="210"/>
      <c r="H58" s="210"/>
      <c r="I58" s="210"/>
      <c r="J58" s="9"/>
      <c r="K58" s="210" t="s">
        <v>94</v>
      </c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181">
        <f>'C - 2.2.3. Ošetření stáva...'!J32</f>
        <v>0</v>
      </c>
      <c r="AH58" s="182"/>
      <c r="AI58" s="182"/>
      <c r="AJ58" s="182"/>
      <c r="AK58" s="182"/>
      <c r="AL58" s="182"/>
      <c r="AM58" s="182"/>
      <c r="AN58" s="181">
        <f t="shared" si="0"/>
        <v>0</v>
      </c>
      <c r="AO58" s="182"/>
      <c r="AP58" s="182"/>
      <c r="AQ58" s="78" t="s">
        <v>88</v>
      </c>
      <c r="AR58" s="42"/>
      <c r="AS58" s="79">
        <v>0</v>
      </c>
      <c r="AT58" s="80">
        <f t="shared" si="1"/>
        <v>0</v>
      </c>
      <c r="AU58" s="81">
        <f>'C - 2.2.3. Ošetření stáva...'!P94</f>
        <v>707.04554000000007</v>
      </c>
      <c r="AV58" s="80">
        <f>'C - 2.2.3. Ošetření stáva...'!J35</f>
        <v>0</v>
      </c>
      <c r="AW58" s="80">
        <f>'C - 2.2.3. Ošetření stáva...'!J36</f>
        <v>0</v>
      </c>
      <c r="AX58" s="80">
        <f>'C - 2.2.3. Ošetření stáva...'!J37</f>
        <v>0</v>
      </c>
      <c r="AY58" s="80">
        <f>'C - 2.2.3. Ošetření stáva...'!J38</f>
        <v>0</v>
      </c>
      <c r="AZ58" s="80">
        <f>'C - 2.2.3. Ošetření stáva...'!F35</f>
        <v>0</v>
      </c>
      <c r="BA58" s="80">
        <f>'C - 2.2.3. Ošetření stáva...'!F36</f>
        <v>0</v>
      </c>
      <c r="BB58" s="80">
        <f>'C - 2.2.3. Ošetření stáva...'!F37</f>
        <v>0</v>
      </c>
      <c r="BC58" s="80">
        <f>'C - 2.2.3. Ošetření stáva...'!F38</f>
        <v>0</v>
      </c>
      <c r="BD58" s="82">
        <f>'C - 2.2.3. Ošetření stáva...'!F39</f>
        <v>0</v>
      </c>
      <c r="BT58" s="23" t="s">
        <v>20</v>
      </c>
      <c r="BV58" s="23" t="s">
        <v>79</v>
      </c>
      <c r="BW58" s="23" t="s">
        <v>95</v>
      </c>
      <c r="BX58" s="23" t="s">
        <v>84</v>
      </c>
      <c r="CL58" s="23" t="s">
        <v>18</v>
      </c>
    </row>
    <row r="59" spans="1:91" s="3" customFormat="1" ht="16.5" customHeight="1">
      <c r="A59" s="77" t="s">
        <v>85</v>
      </c>
      <c r="B59" s="42"/>
      <c r="C59" s="9"/>
      <c r="D59" s="9"/>
      <c r="E59" s="210" t="s">
        <v>76</v>
      </c>
      <c r="F59" s="210"/>
      <c r="G59" s="210"/>
      <c r="H59" s="210"/>
      <c r="I59" s="210"/>
      <c r="J59" s="9"/>
      <c r="K59" s="210" t="s">
        <v>96</v>
      </c>
      <c r="L59" s="210"/>
      <c r="M59" s="210"/>
      <c r="N59" s="210"/>
      <c r="O59" s="210"/>
      <c r="P59" s="210"/>
      <c r="Q59" s="210"/>
      <c r="R59" s="210"/>
      <c r="S59" s="210"/>
      <c r="T59" s="210"/>
      <c r="U59" s="210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181">
        <f>'D - 2.2.4.2. Dřevní hmota...'!J32</f>
        <v>0</v>
      </c>
      <c r="AH59" s="182"/>
      <c r="AI59" s="182"/>
      <c r="AJ59" s="182"/>
      <c r="AK59" s="182"/>
      <c r="AL59" s="182"/>
      <c r="AM59" s="182"/>
      <c r="AN59" s="181">
        <f t="shared" si="0"/>
        <v>0</v>
      </c>
      <c r="AO59" s="182"/>
      <c r="AP59" s="182"/>
      <c r="AQ59" s="78" t="s">
        <v>88</v>
      </c>
      <c r="AR59" s="42"/>
      <c r="AS59" s="79">
        <v>0</v>
      </c>
      <c r="AT59" s="80">
        <f t="shared" si="1"/>
        <v>0</v>
      </c>
      <c r="AU59" s="81">
        <f>'D - 2.2.4.2. Dřevní hmota...'!P90</f>
        <v>38.58</v>
      </c>
      <c r="AV59" s="80">
        <f>'D - 2.2.4.2. Dřevní hmota...'!J35</f>
        <v>0</v>
      </c>
      <c r="AW59" s="80">
        <f>'D - 2.2.4.2. Dřevní hmota...'!J36</f>
        <v>0</v>
      </c>
      <c r="AX59" s="80">
        <f>'D - 2.2.4.2. Dřevní hmota...'!J37</f>
        <v>0</v>
      </c>
      <c r="AY59" s="80">
        <f>'D - 2.2.4.2. Dřevní hmota...'!J38</f>
        <v>0</v>
      </c>
      <c r="AZ59" s="80">
        <f>'D - 2.2.4.2. Dřevní hmota...'!F35</f>
        <v>0</v>
      </c>
      <c r="BA59" s="80">
        <f>'D - 2.2.4.2. Dřevní hmota...'!F36</f>
        <v>0</v>
      </c>
      <c r="BB59" s="80">
        <f>'D - 2.2.4.2. Dřevní hmota...'!F37</f>
        <v>0</v>
      </c>
      <c r="BC59" s="80">
        <f>'D - 2.2.4.2. Dřevní hmota...'!F38</f>
        <v>0</v>
      </c>
      <c r="BD59" s="82">
        <f>'D - 2.2.4.2. Dřevní hmota...'!F39</f>
        <v>0</v>
      </c>
      <c r="BT59" s="23" t="s">
        <v>20</v>
      </c>
      <c r="BV59" s="23" t="s">
        <v>79</v>
      </c>
      <c r="BW59" s="23" t="s">
        <v>97</v>
      </c>
      <c r="BX59" s="23" t="s">
        <v>84</v>
      </c>
      <c r="CL59" s="23" t="s">
        <v>18</v>
      </c>
    </row>
    <row r="60" spans="1:91" s="3" customFormat="1" ht="16.5" customHeight="1">
      <c r="A60" s="77" t="s">
        <v>85</v>
      </c>
      <c r="B60" s="42"/>
      <c r="C60" s="9"/>
      <c r="D60" s="9"/>
      <c r="E60" s="210" t="s">
        <v>98</v>
      </c>
      <c r="F60" s="210"/>
      <c r="G60" s="210"/>
      <c r="H60" s="210"/>
      <c r="I60" s="210"/>
      <c r="J60" s="9"/>
      <c r="K60" s="210" t="s">
        <v>99</v>
      </c>
      <c r="L60" s="210"/>
      <c r="M60" s="210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181">
        <f>'E - 2.2.4.1. Dřevní hmota...'!J32</f>
        <v>0</v>
      </c>
      <c r="AH60" s="182"/>
      <c r="AI60" s="182"/>
      <c r="AJ60" s="182"/>
      <c r="AK60" s="182"/>
      <c r="AL60" s="182"/>
      <c r="AM60" s="182"/>
      <c r="AN60" s="181">
        <f t="shared" si="0"/>
        <v>0</v>
      </c>
      <c r="AO60" s="182"/>
      <c r="AP60" s="182"/>
      <c r="AQ60" s="78" t="s">
        <v>88</v>
      </c>
      <c r="AR60" s="42"/>
      <c r="AS60" s="79">
        <v>0</v>
      </c>
      <c r="AT60" s="80">
        <f t="shared" si="1"/>
        <v>0</v>
      </c>
      <c r="AU60" s="81">
        <f>'E - 2.2.4.1. Dřevní hmota...'!P90</f>
        <v>40.607999999999997</v>
      </c>
      <c r="AV60" s="80">
        <f>'E - 2.2.4.1. Dřevní hmota...'!J35</f>
        <v>0</v>
      </c>
      <c r="AW60" s="80">
        <f>'E - 2.2.4.1. Dřevní hmota...'!J36</f>
        <v>0</v>
      </c>
      <c r="AX60" s="80">
        <f>'E - 2.2.4.1. Dřevní hmota...'!J37</f>
        <v>0</v>
      </c>
      <c r="AY60" s="80">
        <f>'E - 2.2.4.1. Dřevní hmota...'!J38</f>
        <v>0</v>
      </c>
      <c r="AZ60" s="80">
        <f>'E - 2.2.4.1. Dřevní hmota...'!F35</f>
        <v>0</v>
      </c>
      <c r="BA60" s="80">
        <f>'E - 2.2.4.1. Dřevní hmota...'!F36</f>
        <v>0</v>
      </c>
      <c r="BB60" s="80">
        <f>'E - 2.2.4.1. Dřevní hmota...'!F37</f>
        <v>0</v>
      </c>
      <c r="BC60" s="80">
        <f>'E - 2.2.4.1. Dřevní hmota...'!F38</f>
        <v>0</v>
      </c>
      <c r="BD60" s="82">
        <f>'E - 2.2.4.1. Dřevní hmota...'!F39</f>
        <v>0</v>
      </c>
      <c r="BT60" s="23" t="s">
        <v>20</v>
      </c>
      <c r="BV60" s="23" t="s">
        <v>79</v>
      </c>
      <c r="BW60" s="23" t="s">
        <v>100</v>
      </c>
      <c r="BX60" s="23" t="s">
        <v>84</v>
      </c>
      <c r="CL60" s="23" t="s">
        <v>18</v>
      </c>
    </row>
    <row r="61" spans="1:91" s="3" customFormat="1" ht="16.5" customHeight="1">
      <c r="A61" s="77" t="s">
        <v>85</v>
      </c>
      <c r="B61" s="42"/>
      <c r="C61" s="9"/>
      <c r="D61" s="9"/>
      <c r="E61" s="210" t="s">
        <v>101</v>
      </c>
      <c r="F61" s="210"/>
      <c r="G61" s="210"/>
      <c r="H61" s="210"/>
      <c r="I61" s="210"/>
      <c r="J61" s="9"/>
      <c r="K61" s="210" t="s">
        <v>102</v>
      </c>
      <c r="L61" s="210"/>
      <c r="M61" s="210"/>
      <c r="N61" s="210"/>
      <c r="O61" s="210"/>
      <c r="P61" s="210"/>
      <c r="Q61" s="210"/>
      <c r="R61" s="210"/>
      <c r="S61" s="210"/>
      <c r="T61" s="210"/>
      <c r="U61" s="210"/>
      <c r="V61" s="210"/>
      <c r="W61" s="210"/>
      <c r="X61" s="210"/>
      <c r="Y61" s="210"/>
      <c r="Z61" s="210"/>
      <c r="AA61" s="210"/>
      <c r="AB61" s="210"/>
      <c r="AC61" s="210"/>
      <c r="AD61" s="210"/>
      <c r="AE61" s="210"/>
      <c r="AF61" s="210"/>
      <c r="AG61" s="181">
        <f>'F - 2.3. Terénní úpravy'!J32</f>
        <v>0</v>
      </c>
      <c r="AH61" s="182"/>
      <c r="AI61" s="182"/>
      <c r="AJ61" s="182"/>
      <c r="AK61" s="182"/>
      <c r="AL61" s="182"/>
      <c r="AM61" s="182"/>
      <c r="AN61" s="181">
        <f t="shared" si="0"/>
        <v>0</v>
      </c>
      <c r="AO61" s="182"/>
      <c r="AP61" s="182"/>
      <c r="AQ61" s="78" t="s">
        <v>88</v>
      </c>
      <c r="AR61" s="42"/>
      <c r="AS61" s="79">
        <v>0</v>
      </c>
      <c r="AT61" s="80">
        <f t="shared" si="1"/>
        <v>0</v>
      </c>
      <c r="AU61" s="81">
        <f>'F - 2.3. Terénní úpravy'!P93</f>
        <v>709.89567999999986</v>
      </c>
      <c r="AV61" s="80">
        <f>'F - 2.3. Terénní úpravy'!J35</f>
        <v>0</v>
      </c>
      <c r="AW61" s="80">
        <f>'F - 2.3. Terénní úpravy'!J36</f>
        <v>0</v>
      </c>
      <c r="AX61" s="80">
        <f>'F - 2.3. Terénní úpravy'!J37</f>
        <v>0</v>
      </c>
      <c r="AY61" s="80">
        <f>'F - 2.3. Terénní úpravy'!J38</f>
        <v>0</v>
      </c>
      <c r="AZ61" s="80">
        <f>'F - 2.3. Terénní úpravy'!F35</f>
        <v>0</v>
      </c>
      <c r="BA61" s="80">
        <f>'F - 2.3. Terénní úpravy'!F36</f>
        <v>0</v>
      </c>
      <c r="BB61" s="80">
        <f>'F - 2.3. Terénní úpravy'!F37</f>
        <v>0</v>
      </c>
      <c r="BC61" s="80">
        <f>'F - 2.3. Terénní úpravy'!F38</f>
        <v>0</v>
      </c>
      <c r="BD61" s="82">
        <f>'F - 2.3. Terénní úpravy'!F39</f>
        <v>0</v>
      </c>
      <c r="BT61" s="23" t="s">
        <v>20</v>
      </c>
      <c r="BV61" s="23" t="s">
        <v>79</v>
      </c>
      <c r="BW61" s="23" t="s">
        <v>103</v>
      </c>
      <c r="BX61" s="23" t="s">
        <v>84</v>
      </c>
      <c r="CL61" s="23" t="s">
        <v>18</v>
      </c>
    </row>
    <row r="62" spans="1:91" s="3" customFormat="1" ht="23.25" customHeight="1">
      <c r="A62" s="77" t="s">
        <v>85</v>
      </c>
      <c r="B62" s="42"/>
      <c r="C62" s="9"/>
      <c r="D62" s="9"/>
      <c r="E62" s="210" t="s">
        <v>104</v>
      </c>
      <c r="F62" s="210"/>
      <c r="G62" s="210"/>
      <c r="H62" s="210"/>
      <c r="I62" s="210"/>
      <c r="J62" s="9"/>
      <c r="K62" s="210" t="s">
        <v>105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181">
        <f>'G - 2.4. Zhotovení ploch ...'!J32</f>
        <v>0</v>
      </c>
      <c r="AH62" s="182"/>
      <c r="AI62" s="182"/>
      <c r="AJ62" s="182"/>
      <c r="AK62" s="182"/>
      <c r="AL62" s="182"/>
      <c r="AM62" s="182"/>
      <c r="AN62" s="181">
        <f t="shared" si="0"/>
        <v>0</v>
      </c>
      <c r="AO62" s="182"/>
      <c r="AP62" s="182"/>
      <c r="AQ62" s="78" t="s">
        <v>88</v>
      </c>
      <c r="AR62" s="42"/>
      <c r="AS62" s="79">
        <v>0</v>
      </c>
      <c r="AT62" s="80">
        <f t="shared" si="1"/>
        <v>0</v>
      </c>
      <c r="AU62" s="81">
        <f>'G - 2.4. Zhotovení ploch ...'!P96</f>
        <v>4618.0613979999998</v>
      </c>
      <c r="AV62" s="80">
        <f>'G - 2.4. Zhotovení ploch ...'!J35</f>
        <v>0</v>
      </c>
      <c r="AW62" s="80">
        <f>'G - 2.4. Zhotovení ploch ...'!J36</f>
        <v>0</v>
      </c>
      <c r="AX62" s="80">
        <f>'G - 2.4. Zhotovení ploch ...'!J37</f>
        <v>0</v>
      </c>
      <c r="AY62" s="80">
        <f>'G - 2.4. Zhotovení ploch ...'!J38</f>
        <v>0</v>
      </c>
      <c r="AZ62" s="80">
        <f>'G - 2.4. Zhotovení ploch ...'!F35</f>
        <v>0</v>
      </c>
      <c r="BA62" s="80">
        <f>'G - 2.4. Zhotovení ploch ...'!F36</f>
        <v>0</v>
      </c>
      <c r="BB62" s="80">
        <f>'G - 2.4. Zhotovení ploch ...'!F37</f>
        <v>0</v>
      </c>
      <c r="BC62" s="80">
        <f>'G - 2.4. Zhotovení ploch ...'!F38</f>
        <v>0</v>
      </c>
      <c r="BD62" s="82">
        <f>'G - 2.4. Zhotovení ploch ...'!F39</f>
        <v>0</v>
      </c>
      <c r="BT62" s="23" t="s">
        <v>20</v>
      </c>
      <c r="BV62" s="23" t="s">
        <v>79</v>
      </c>
      <c r="BW62" s="23" t="s">
        <v>106</v>
      </c>
      <c r="BX62" s="23" t="s">
        <v>84</v>
      </c>
      <c r="CL62" s="23" t="s">
        <v>18</v>
      </c>
    </row>
    <row r="63" spans="1:91" s="3" customFormat="1" ht="16.5" customHeight="1">
      <c r="A63" s="77" t="s">
        <v>85</v>
      </c>
      <c r="B63" s="42"/>
      <c r="C63" s="9"/>
      <c r="D63" s="9"/>
      <c r="E63" s="210" t="s">
        <v>107</v>
      </c>
      <c r="F63" s="210"/>
      <c r="G63" s="210"/>
      <c r="H63" s="210"/>
      <c r="I63" s="210"/>
      <c r="J63" s="9"/>
      <c r="K63" s="210" t="s">
        <v>108</v>
      </c>
      <c r="L63" s="210"/>
      <c r="M63" s="210"/>
      <c r="N63" s="210"/>
      <c r="O63" s="210"/>
      <c r="P63" s="210"/>
      <c r="Q63" s="210"/>
      <c r="R63" s="210"/>
      <c r="S63" s="210"/>
      <c r="T63" s="210"/>
      <c r="U63" s="210"/>
      <c r="V63" s="210"/>
      <c r="W63" s="210"/>
      <c r="X63" s="210"/>
      <c r="Y63" s="210"/>
      <c r="Z63" s="210"/>
      <c r="AA63" s="210"/>
      <c r="AB63" s="210"/>
      <c r="AC63" s="210"/>
      <c r="AD63" s="210"/>
      <c r="AE63" s="210"/>
      <c r="AF63" s="210"/>
      <c r="AG63" s="181">
        <f>'H - 2.5. Stavební práce'!J32</f>
        <v>0</v>
      </c>
      <c r="AH63" s="182"/>
      <c r="AI63" s="182"/>
      <c r="AJ63" s="182"/>
      <c r="AK63" s="182"/>
      <c r="AL63" s="182"/>
      <c r="AM63" s="182"/>
      <c r="AN63" s="181">
        <f t="shared" si="0"/>
        <v>0</v>
      </c>
      <c r="AO63" s="182"/>
      <c r="AP63" s="182"/>
      <c r="AQ63" s="78" t="s">
        <v>88</v>
      </c>
      <c r="AR63" s="42"/>
      <c r="AS63" s="79">
        <v>0</v>
      </c>
      <c r="AT63" s="80">
        <f t="shared" si="1"/>
        <v>0</v>
      </c>
      <c r="AU63" s="81">
        <f>'H - 2.5. Stavební práce'!P97</f>
        <v>503.42882000000003</v>
      </c>
      <c r="AV63" s="80">
        <f>'H - 2.5. Stavební práce'!J35</f>
        <v>0</v>
      </c>
      <c r="AW63" s="80">
        <f>'H - 2.5. Stavební práce'!J36</f>
        <v>0</v>
      </c>
      <c r="AX63" s="80">
        <f>'H - 2.5. Stavební práce'!J37</f>
        <v>0</v>
      </c>
      <c r="AY63" s="80">
        <f>'H - 2.5. Stavební práce'!J38</f>
        <v>0</v>
      </c>
      <c r="AZ63" s="80">
        <f>'H - 2.5. Stavební práce'!F35</f>
        <v>0</v>
      </c>
      <c r="BA63" s="80">
        <f>'H - 2.5. Stavební práce'!F36</f>
        <v>0</v>
      </c>
      <c r="BB63" s="80">
        <f>'H - 2.5. Stavební práce'!F37</f>
        <v>0</v>
      </c>
      <c r="BC63" s="80">
        <f>'H - 2.5. Stavební práce'!F38</f>
        <v>0</v>
      </c>
      <c r="BD63" s="82">
        <f>'H - 2.5. Stavební práce'!F39</f>
        <v>0</v>
      </c>
      <c r="BT63" s="23" t="s">
        <v>20</v>
      </c>
      <c r="BV63" s="23" t="s">
        <v>79</v>
      </c>
      <c r="BW63" s="23" t="s">
        <v>109</v>
      </c>
      <c r="BX63" s="23" t="s">
        <v>84</v>
      </c>
      <c r="CL63" s="23" t="s">
        <v>18</v>
      </c>
    </row>
    <row r="64" spans="1:91" s="3" customFormat="1" ht="16.5" customHeight="1">
      <c r="A64" s="77" t="s">
        <v>85</v>
      </c>
      <c r="B64" s="42"/>
      <c r="C64" s="9"/>
      <c r="D64" s="9"/>
      <c r="E64" s="210" t="s">
        <v>110</v>
      </c>
      <c r="F64" s="210"/>
      <c r="G64" s="210"/>
      <c r="H64" s="210"/>
      <c r="I64" s="210"/>
      <c r="J64" s="9"/>
      <c r="K64" s="210" t="s">
        <v>111</v>
      </c>
      <c r="L64" s="210"/>
      <c r="M64" s="210"/>
      <c r="N64" s="210"/>
      <c r="O64" s="210"/>
      <c r="P64" s="210"/>
      <c r="Q64" s="210"/>
      <c r="R64" s="210"/>
      <c r="S64" s="210"/>
      <c r="T64" s="210"/>
      <c r="U64" s="210"/>
      <c r="V64" s="210"/>
      <c r="W64" s="210"/>
      <c r="X64" s="210"/>
      <c r="Y64" s="210"/>
      <c r="Z64" s="210"/>
      <c r="AA64" s="210"/>
      <c r="AB64" s="210"/>
      <c r="AC64" s="210"/>
      <c r="AD64" s="210"/>
      <c r="AE64" s="210"/>
      <c r="AF64" s="210"/>
      <c r="AG64" s="181">
        <f>'I - 2.6.1. Mobiliář s veg...'!J32</f>
        <v>0</v>
      </c>
      <c r="AH64" s="182"/>
      <c r="AI64" s="182"/>
      <c r="AJ64" s="182"/>
      <c r="AK64" s="182"/>
      <c r="AL64" s="182"/>
      <c r="AM64" s="182"/>
      <c r="AN64" s="181">
        <f t="shared" si="0"/>
        <v>0</v>
      </c>
      <c r="AO64" s="182"/>
      <c r="AP64" s="182"/>
      <c r="AQ64" s="78" t="s">
        <v>88</v>
      </c>
      <c r="AR64" s="42"/>
      <c r="AS64" s="79">
        <v>0</v>
      </c>
      <c r="AT64" s="80">
        <f t="shared" si="1"/>
        <v>0</v>
      </c>
      <c r="AU64" s="81">
        <f>'I - 2.6.1. Mobiliář s veg...'!P93</f>
        <v>12.875</v>
      </c>
      <c r="AV64" s="80">
        <f>'I - 2.6.1. Mobiliář s veg...'!J35</f>
        <v>0</v>
      </c>
      <c r="AW64" s="80">
        <f>'I - 2.6.1. Mobiliář s veg...'!J36</f>
        <v>0</v>
      </c>
      <c r="AX64" s="80">
        <f>'I - 2.6.1. Mobiliář s veg...'!J37</f>
        <v>0</v>
      </c>
      <c r="AY64" s="80">
        <f>'I - 2.6.1. Mobiliář s veg...'!J38</f>
        <v>0</v>
      </c>
      <c r="AZ64" s="80">
        <f>'I - 2.6.1. Mobiliář s veg...'!F35</f>
        <v>0</v>
      </c>
      <c r="BA64" s="80">
        <f>'I - 2.6.1. Mobiliář s veg...'!F36</f>
        <v>0</v>
      </c>
      <c r="BB64" s="80">
        <f>'I - 2.6.1. Mobiliář s veg...'!F37</f>
        <v>0</v>
      </c>
      <c r="BC64" s="80">
        <f>'I - 2.6.1. Mobiliář s veg...'!F38</f>
        <v>0</v>
      </c>
      <c r="BD64" s="82">
        <f>'I - 2.6.1. Mobiliář s veg...'!F39</f>
        <v>0</v>
      </c>
      <c r="BT64" s="23" t="s">
        <v>20</v>
      </c>
      <c r="BV64" s="23" t="s">
        <v>79</v>
      </c>
      <c r="BW64" s="23" t="s">
        <v>112</v>
      </c>
      <c r="BX64" s="23" t="s">
        <v>84</v>
      </c>
      <c r="CL64" s="23" t="s">
        <v>18</v>
      </c>
    </row>
    <row r="65" spans="1:91" s="3" customFormat="1" ht="16.5" customHeight="1">
      <c r="A65" s="77" t="s">
        <v>85</v>
      </c>
      <c r="B65" s="42"/>
      <c r="C65" s="9"/>
      <c r="D65" s="9"/>
      <c r="E65" s="210" t="s">
        <v>113</v>
      </c>
      <c r="F65" s="210"/>
      <c r="G65" s="210"/>
      <c r="H65" s="210"/>
      <c r="I65" s="210"/>
      <c r="J65" s="9"/>
      <c r="K65" s="210" t="s">
        <v>114</v>
      </c>
      <c r="L65" s="210"/>
      <c r="M65" s="210"/>
      <c r="N65" s="210"/>
      <c r="O65" s="210"/>
      <c r="P65" s="210"/>
      <c r="Q65" s="210"/>
      <c r="R65" s="210"/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  <c r="AF65" s="210"/>
      <c r="AG65" s="181">
        <f>'J - 2.6.2. Mobiliář se so...'!J32</f>
        <v>0</v>
      </c>
      <c r="AH65" s="182"/>
      <c r="AI65" s="182"/>
      <c r="AJ65" s="182"/>
      <c r="AK65" s="182"/>
      <c r="AL65" s="182"/>
      <c r="AM65" s="182"/>
      <c r="AN65" s="181">
        <f t="shared" si="0"/>
        <v>0</v>
      </c>
      <c r="AO65" s="182"/>
      <c r="AP65" s="182"/>
      <c r="AQ65" s="78" t="s">
        <v>88</v>
      </c>
      <c r="AR65" s="42"/>
      <c r="AS65" s="79">
        <v>0</v>
      </c>
      <c r="AT65" s="80">
        <f t="shared" si="1"/>
        <v>0</v>
      </c>
      <c r="AU65" s="81">
        <f>'J - 2.6.2. Mobiliář se so...'!P93</f>
        <v>41.2</v>
      </c>
      <c r="AV65" s="80">
        <f>'J - 2.6.2. Mobiliář se so...'!J35</f>
        <v>0</v>
      </c>
      <c r="AW65" s="80">
        <f>'J - 2.6.2. Mobiliář se so...'!J36</f>
        <v>0</v>
      </c>
      <c r="AX65" s="80">
        <f>'J - 2.6.2. Mobiliář se so...'!J37</f>
        <v>0</v>
      </c>
      <c r="AY65" s="80">
        <f>'J - 2.6.2. Mobiliář se so...'!J38</f>
        <v>0</v>
      </c>
      <c r="AZ65" s="80">
        <f>'J - 2.6.2. Mobiliář se so...'!F35</f>
        <v>0</v>
      </c>
      <c r="BA65" s="80">
        <f>'J - 2.6.2. Mobiliář se so...'!F36</f>
        <v>0</v>
      </c>
      <c r="BB65" s="80">
        <f>'J - 2.6.2. Mobiliář se so...'!F37</f>
        <v>0</v>
      </c>
      <c r="BC65" s="80">
        <f>'J - 2.6.2. Mobiliář se so...'!F38</f>
        <v>0</v>
      </c>
      <c r="BD65" s="82">
        <f>'J - 2.6.2. Mobiliář se so...'!F39</f>
        <v>0</v>
      </c>
      <c r="BT65" s="23" t="s">
        <v>20</v>
      </c>
      <c r="BV65" s="23" t="s">
        <v>79</v>
      </c>
      <c r="BW65" s="23" t="s">
        <v>115</v>
      </c>
      <c r="BX65" s="23" t="s">
        <v>84</v>
      </c>
      <c r="CL65" s="23" t="s">
        <v>18</v>
      </c>
    </row>
    <row r="66" spans="1:91" s="3" customFormat="1" ht="16.5" customHeight="1">
      <c r="A66" s="77" t="s">
        <v>85</v>
      </c>
      <c r="B66" s="42"/>
      <c r="C66" s="9"/>
      <c r="D66" s="9"/>
      <c r="E66" s="210" t="s">
        <v>116</v>
      </c>
      <c r="F66" s="210"/>
      <c r="G66" s="210"/>
      <c r="H66" s="210"/>
      <c r="I66" s="210"/>
      <c r="J66" s="9"/>
      <c r="K66" s="210" t="s">
        <v>117</v>
      </c>
      <c r="L66" s="210"/>
      <c r="M66" s="210"/>
      <c r="N66" s="210"/>
      <c r="O66" s="210"/>
      <c r="P66" s="210"/>
      <c r="Q66" s="210"/>
      <c r="R66" s="210"/>
      <c r="S66" s="210"/>
      <c r="T66" s="210"/>
      <c r="U66" s="210"/>
      <c r="V66" s="210"/>
      <c r="W66" s="210"/>
      <c r="X66" s="210"/>
      <c r="Y66" s="210"/>
      <c r="Z66" s="210"/>
      <c r="AA66" s="210"/>
      <c r="AB66" s="210"/>
      <c r="AC66" s="210"/>
      <c r="AD66" s="210"/>
      <c r="AE66" s="210"/>
      <c r="AF66" s="210"/>
      <c r="AG66" s="181">
        <f>'K - 2.7. Prvky pro podpor...'!J32</f>
        <v>0</v>
      </c>
      <c r="AH66" s="182"/>
      <c r="AI66" s="182"/>
      <c r="AJ66" s="182"/>
      <c r="AK66" s="182"/>
      <c r="AL66" s="182"/>
      <c r="AM66" s="182"/>
      <c r="AN66" s="181">
        <f t="shared" si="0"/>
        <v>0</v>
      </c>
      <c r="AO66" s="182"/>
      <c r="AP66" s="182"/>
      <c r="AQ66" s="78" t="s">
        <v>88</v>
      </c>
      <c r="AR66" s="42"/>
      <c r="AS66" s="79">
        <v>0</v>
      </c>
      <c r="AT66" s="80">
        <f t="shared" si="1"/>
        <v>0</v>
      </c>
      <c r="AU66" s="81">
        <f>'K - 2.7. Prvky pro podpor...'!P94</f>
        <v>147.83949999999999</v>
      </c>
      <c r="AV66" s="80">
        <f>'K - 2.7. Prvky pro podpor...'!J35</f>
        <v>0</v>
      </c>
      <c r="AW66" s="80">
        <f>'K - 2.7. Prvky pro podpor...'!J36</f>
        <v>0</v>
      </c>
      <c r="AX66" s="80">
        <f>'K - 2.7. Prvky pro podpor...'!J37</f>
        <v>0</v>
      </c>
      <c r="AY66" s="80">
        <f>'K - 2.7. Prvky pro podpor...'!J38</f>
        <v>0</v>
      </c>
      <c r="AZ66" s="80">
        <f>'K - 2.7. Prvky pro podpor...'!F35</f>
        <v>0</v>
      </c>
      <c r="BA66" s="80">
        <f>'K - 2.7. Prvky pro podpor...'!F36</f>
        <v>0</v>
      </c>
      <c r="BB66" s="80">
        <f>'K - 2.7. Prvky pro podpor...'!F37</f>
        <v>0</v>
      </c>
      <c r="BC66" s="80">
        <f>'K - 2.7. Prvky pro podpor...'!F38</f>
        <v>0</v>
      </c>
      <c r="BD66" s="82">
        <f>'K - 2.7. Prvky pro podpor...'!F39</f>
        <v>0</v>
      </c>
      <c r="BT66" s="23" t="s">
        <v>20</v>
      </c>
      <c r="BV66" s="23" t="s">
        <v>79</v>
      </c>
      <c r="BW66" s="23" t="s">
        <v>118</v>
      </c>
      <c r="BX66" s="23" t="s">
        <v>84</v>
      </c>
      <c r="CL66" s="23" t="s">
        <v>18</v>
      </c>
    </row>
    <row r="67" spans="1:91" s="3" customFormat="1" ht="23.25" customHeight="1">
      <c r="A67" s="77" t="s">
        <v>85</v>
      </c>
      <c r="B67" s="42"/>
      <c r="C67" s="9"/>
      <c r="D67" s="9"/>
      <c r="E67" s="210" t="s">
        <v>119</v>
      </c>
      <c r="F67" s="210"/>
      <c r="G67" s="210"/>
      <c r="H67" s="210"/>
      <c r="I67" s="210"/>
      <c r="J67" s="9"/>
      <c r="K67" s="210" t="s">
        <v>120</v>
      </c>
      <c r="L67" s="210"/>
      <c r="M67" s="210"/>
      <c r="N67" s="210"/>
      <c r="O67" s="210"/>
      <c r="P67" s="210"/>
      <c r="Q67" s="210"/>
      <c r="R67" s="210"/>
      <c r="S67" s="210"/>
      <c r="T67" s="210"/>
      <c r="U67" s="210"/>
      <c r="V67" s="210"/>
      <c r="W67" s="210"/>
      <c r="X67" s="210"/>
      <c r="Y67" s="210"/>
      <c r="Z67" s="210"/>
      <c r="AA67" s="210"/>
      <c r="AB67" s="210"/>
      <c r="AC67" s="210"/>
      <c r="AD67" s="210"/>
      <c r="AE67" s="210"/>
      <c r="AF67" s="210"/>
      <c r="AG67" s="181">
        <f>'L - 2.8. Založení nových ...'!J32</f>
        <v>0</v>
      </c>
      <c r="AH67" s="182"/>
      <c r="AI67" s="182"/>
      <c r="AJ67" s="182"/>
      <c r="AK67" s="182"/>
      <c r="AL67" s="182"/>
      <c r="AM67" s="182"/>
      <c r="AN67" s="181">
        <f t="shared" si="0"/>
        <v>0</v>
      </c>
      <c r="AO67" s="182"/>
      <c r="AP67" s="182"/>
      <c r="AQ67" s="78" t="s">
        <v>88</v>
      </c>
      <c r="AR67" s="42"/>
      <c r="AS67" s="79">
        <v>0</v>
      </c>
      <c r="AT67" s="80">
        <f t="shared" si="1"/>
        <v>0</v>
      </c>
      <c r="AU67" s="81">
        <f>'L - 2.8. Založení nových ...'!P94</f>
        <v>8633.6447400000015</v>
      </c>
      <c r="AV67" s="80">
        <f>'L - 2.8. Založení nových ...'!J35</f>
        <v>0</v>
      </c>
      <c r="AW67" s="80">
        <f>'L - 2.8. Založení nových ...'!J36</f>
        <v>0</v>
      </c>
      <c r="AX67" s="80">
        <f>'L - 2.8. Založení nových ...'!J37</f>
        <v>0</v>
      </c>
      <c r="AY67" s="80">
        <f>'L - 2.8. Založení nových ...'!J38</f>
        <v>0</v>
      </c>
      <c r="AZ67" s="80">
        <f>'L - 2.8. Založení nových ...'!F35</f>
        <v>0</v>
      </c>
      <c r="BA67" s="80">
        <f>'L - 2.8. Založení nových ...'!F36</f>
        <v>0</v>
      </c>
      <c r="BB67" s="80">
        <f>'L - 2.8. Založení nových ...'!F37</f>
        <v>0</v>
      </c>
      <c r="BC67" s="80">
        <f>'L - 2.8. Založení nových ...'!F38</f>
        <v>0</v>
      </c>
      <c r="BD67" s="82">
        <f>'L - 2.8. Založení nových ...'!F39</f>
        <v>0</v>
      </c>
      <c r="BT67" s="23" t="s">
        <v>20</v>
      </c>
      <c r="BV67" s="23" t="s">
        <v>79</v>
      </c>
      <c r="BW67" s="23" t="s">
        <v>121</v>
      </c>
      <c r="BX67" s="23" t="s">
        <v>84</v>
      </c>
      <c r="CL67" s="23" t="s">
        <v>18</v>
      </c>
    </row>
    <row r="68" spans="1:91" s="3" customFormat="1" ht="16.5" customHeight="1">
      <c r="A68" s="77" t="s">
        <v>85</v>
      </c>
      <c r="B68" s="42"/>
      <c r="C68" s="9"/>
      <c r="D68" s="9"/>
      <c r="E68" s="210" t="s">
        <v>122</v>
      </c>
      <c r="F68" s="210"/>
      <c r="G68" s="210"/>
      <c r="H68" s="210"/>
      <c r="I68" s="210"/>
      <c r="J68" s="9"/>
      <c r="K68" s="210" t="s">
        <v>123</v>
      </c>
      <c r="L68" s="210"/>
      <c r="M68" s="210"/>
      <c r="N68" s="210"/>
      <c r="O68" s="210"/>
      <c r="P68" s="210"/>
      <c r="Q68" s="210"/>
      <c r="R68" s="210"/>
      <c r="S68" s="210"/>
      <c r="T68" s="210"/>
      <c r="U68" s="210"/>
      <c r="V68" s="210"/>
      <c r="W68" s="210"/>
      <c r="X68" s="210"/>
      <c r="Y68" s="210"/>
      <c r="Z68" s="210"/>
      <c r="AA68" s="210"/>
      <c r="AB68" s="210"/>
      <c r="AC68" s="210"/>
      <c r="AD68" s="210"/>
      <c r="AE68" s="210"/>
      <c r="AF68" s="210"/>
      <c r="AG68" s="181">
        <f>'M - 2.8.6. Dešťové záhony...'!J32</f>
        <v>0</v>
      </c>
      <c r="AH68" s="182"/>
      <c r="AI68" s="182"/>
      <c r="AJ68" s="182"/>
      <c r="AK68" s="182"/>
      <c r="AL68" s="182"/>
      <c r="AM68" s="182"/>
      <c r="AN68" s="181">
        <f t="shared" si="0"/>
        <v>0</v>
      </c>
      <c r="AO68" s="182"/>
      <c r="AP68" s="182"/>
      <c r="AQ68" s="78" t="s">
        <v>88</v>
      </c>
      <c r="AR68" s="42"/>
      <c r="AS68" s="79">
        <v>0</v>
      </c>
      <c r="AT68" s="80">
        <f t="shared" si="1"/>
        <v>0</v>
      </c>
      <c r="AU68" s="81">
        <f>'M - 2.8.6. Dešťové záhony...'!P94</f>
        <v>2482.1724999999997</v>
      </c>
      <c r="AV68" s="80">
        <f>'M - 2.8.6. Dešťové záhony...'!J35</f>
        <v>0</v>
      </c>
      <c r="AW68" s="80">
        <f>'M - 2.8.6. Dešťové záhony...'!J36</f>
        <v>0</v>
      </c>
      <c r="AX68" s="80">
        <f>'M - 2.8.6. Dešťové záhony...'!J37</f>
        <v>0</v>
      </c>
      <c r="AY68" s="80">
        <f>'M - 2.8.6. Dešťové záhony...'!J38</f>
        <v>0</v>
      </c>
      <c r="AZ68" s="80">
        <f>'M - 2.8.6. Dešťové záhony...'!F35</f>
        <v>0</v>
      </c>
      <c r="BA68" s="80">
        <f>'M - 2.8.6. Dešťové záhony...'!F36</f>
        <v>0</v>
      </c>
      <c r="BB68" s="80">
        <f>'M - 2.8.6. Dešťové záhony...'!F37</f>
        <v>0</v>
      </c>
      <c r="BC68" s="80">
        <f>'M - 2.8.6. Dešťové záhony...'!F38</f>
        <v>0</v>
      </c>
      <c r="BD68" s="82">
        <f>'M - 2.8.6. Dešťové záhony...'!F39</f>
        <v>0</v>
      </c>
      <c r="BT68" s="23" t="s">
        <v>20</v>
      </c>
      <c r="BV68" s="23" t="s">
        <v>79</v>
      </c>
      <c r="BW68" s="23" t="s">
        <v>124</v>
      </c>
      <c r="BX68" s="23" t="s">
        <v>84</v>
      </c>
      <c r="CL68" s="23" t="s">
        <v>18</v>
      </c>
    </row>
    <row r="69" spans="1:91" s="6" customFormat="1" ht="16.5" customHeight="1">
      <c r="B69" s="68"/>
      <c r="C69" s="69"/>
      <c r="D69" s="209" t="s">
        <v>125</v>
      </c>
      <c r="E69" s="209"/>
      <c r="F69" s="209"/>
      <c r="G69" s="209"/>
      <c r="H69" s="209"/>
      <c r="I69" s="70"/>
      <c r="J69" s="209" t="s">
        <v>126</v>
      </c>
      <c r="K69" s="209"/>
      <c r="L69" s="209"/>
      <c r="M69" s="209"/>
      <c r="N69" s="209"/>
      <c r="O69" s="209"/>
      <c r="P69" s="209"/>
      <c r="Q69" s="209"/>
      <c r="R69" s="209"/>
      <c r="S69" s="209"/>
      <c r="T69" s="209"/>
      <c r="U69" s="209"/>
      <c r="V69" s="209"/>
      <c r="W69" s="209"/>
      <c r="X69" s="209"/>
      <c r="Y69" s="209"/>
      <c r="Z69" s="209"/>
      <c r="AA69" s="209"/>
      <c r="AB69" s="209"/>
      <c r="AC69" s="209"/>
      <c r="AD69" s="209"/>
      <c r="AE69" s="209"/>
      <c r="AF69" s="209"/>
      <c r="AG69" s="180">
        <f>ROUND(SUM(AG70:AG72),0)</f>
        <v>0</v>
      </c>
      <c r="AH69" s="179"/>
      <c r="AI69" s="179"/>
      <c r="AJ69" s="179"/>
      <c r="AK69" s="179"/>
      <c r="AL69" s="179"/>
      <c r="AM69" s="179"/>
      <c r="AN69" s="178">
        <f t="shared" si="0"/>
        <v>0</v>
      </c>
      <c r="AO69" s="179"/>
      <c r="AP69" s="179"/>
      <c r="AQ69" s="71" t="s">
        <v>83</v>
      </c>
      <c r="AR69" s="68"/>
      <c r="AS69" s="72">
        <f>ROUND(SUM(AS70:AS72),0)</f>
        <v>0</v>
      </c>
      <c r="AT69" s="73">
        <f t="shared" si="1"/>
        <v>0</v>
      </c>
      <c r="AU69" s="74">
        <f>ROUND(SUM(AU70:AU72),5)</f>
        <v>218.96679</v>
      </c>
      <c r="AV69" s="73">
        <f>ROUND(AZ69*L29,0)</f>
        <v>0</v>
      </c>
      <c r="AW69" s="73">
        <f>ROUND(BA69*L30,0)</f>
        <v>0</v>
      </c>
      <c r="AX69" s="73">
        <f>ROUND(BB69*L29,0)</f>
        <v>0</v>
      </c>
      <c r="AY69" s="73">
        <f>ROUND(BC69*L30,0)</f>
        <v>0</v>
      </c>
      <c r="AZ69" s="73">
        <f>ROUND(SUM(AZ70:AZ72),0)</f>
        <v>0</v>
      </c>
      <c r="BA69" s="73">
        <f>ROUND(SUM(BA70:BA72),0)</f>
        <v>0</v>
      </c>
      <c r="BB69" s="73">
        <f>ROUND(SUM(BB70:BB72),0)</f>
        <v>0</v>
      </c>
      <c r="BC69" s="73">
        <f>ROUND(SUM(BC70:BC72),0)</f>
        <v>0</v>
      </c>
      <c r="BD69" s="75">
        <f>ROUND(SUM(BD70:BD72),0)</f>
        <v>0</v>
      </c>
      <c r="BS69" s="76" t="s">
        <v>76</v>
      </c>
      <c r="BT69" s="76" t="s">
        <v>37</v>
      </c>
      <c r="BU69" s="76" t="s">
        <v>78</v>
      </c>
      <c r="BV69" s="76" t="s">
        <v>79</v>
      </c>
      <c r="BW69" s="76" t="s">
        <v>127</v>
      </c>
      <c r="BX69" s="76" t="s">
        <v>5</v>
      </c>
      <c r="CL69" s="76" t="s">
        <v>18</v>
      </c>
      <c r="CM69" s="76" t="s">
        <v>20</v>
      </c>
    </row>
    <row r="70" spans="1:91" s="3" customFormat="1" ht="16.5" customHeight="1">
      <c r="A70" s="77" t="s">
        <v>85</v>
      </c>
      <c r="B70" s="42"/>
      <c r="C70" s="9"/>
      <c r="D70" s="9"/>
      <c r="E70" s="210" t="s">
        <v>128</v>
      </c>
      <c r="F70" s="210"/>
      <c r="G70" s="210"/>
      <c r="H70" s="210"/>
      <c r="I70" s="210"/>
      <c r="J70" s="9"/>
      <c r="K70" s="210" t="s">
        <v>129</v>
      </c>
      <c r="L70" s="210"/>
      <c r="M70" s="210"/>
      <c r="N70" s="210"/>
      <c r="O70" s="210"/>
      <c r="P70" s="210"/>
      <c r="Q70" s="210"/>
      <c r="R70" s="210"/>
      <c r="S70" s="210"/>
      <c r="T70" s="210"/>
      <c r="U70" s="210"/>
      <c r="V70" s="210"/>
      <c r="W70" s="210"/>
      <c r="X70" s="210"/>
      <c r="Y70" s="210"/>
      <c r="Z70" s="210"/>
      <c r="AA70" s="210"/>
      <c r="AB70" s="210"/>
      <c r="AC70" s="210"/>
      <c r="AD70" s="210"/>
      <c r="AE70" s="210"/>
      <c r="AF70" s="210"/>
      <c r="AG70" s="181">
        <f>'N - 2.6.3. Mobiliář ostatní'!J32</f>
        <v>0</v>
      </c>
      <c r="AH70" s="182"/>
      <c r="AI70" s="182"/>
      <c r="AJ70" s="182"/>
      <c r="AK70" s="182"/>
      <c r="AL70" s="182"/>
      <c r="AM70" s="182"/>
      <c r="AN70" s="181">
        <f t="shared" si="0"/>
        <v>0</v>
      </c>
      <c r="AO70" s="182"/>
      <c r="AP70" s="182"/>
      <c r="AQ70" s="78" t="s">
        <v>88</v>
      </c>
      <c r="AR70" s="42"/>
      <c r="AS70" s="79">
        <v>0</v>
      </c>
      <c r="AT70" s="80">
        <f t="shared" si="1"/>
        <v>0</v>
      </c>
      <c r="AU70" s="81">
        <f>'N - 2.6.3. Mobiliář ostatní'!P93</f>
        <v>139.04999999999998</v>
      </c>
      <c r="AV70" s="80">
        <f>'N - 2.6.3. Mobiliář ostatní'!J35</f>
        <v>0</v>
      </c>
      <c r="AW70" s="80">
        <f>'N - 2.6.3. Mobiliář ostatní'!J36</f>
        <v>0</v>
      </c>
      <c r="AX70" s="80">
        <f>'N - 2.6.3. Mobiliář ostatní'!J37</f>
        <v>0</v>
      </c>
      <c r="AY70" s="80">
        <f>'N - 2.6.3. Mobiliář ostatní'!J38</f>
        <v>0</v>
      </c>
      <c r="AZ70" s="80">
        <f>'N - 2.6.3. Mobiliář ostatní'!F35</f>
        <v>0</v>
      </c>
      <c r="BA70" s="80">
        <f>'N - 2.6.3. Mobiliář ostatní'!F36</f>
        <v>0</v>
      </c>
      <c r="BB70" s="80">
        <f>'N - 2.6.3. Mobiliář ostatní'!F37</f>
        <v>0</v>
      </c>
      <c r="BC70" s="80">
        <f>'N - 2.6.3. Mobiliář ostatní'!F38</f>
        <v>0</v>
      </c>
      <c r="BD70" s="82">
        <f>'N - 2.6.3. Mobiliář ostatní'!F39</f>
        <v>0</v>
      </c>
      <c r="BT70" s="23" t="s">
        <v>20</v>
      </c>
      <c r="BV70" s="23" t="s">
        <v>79</v>
      </c>
      <c r="BW70" s="23" t="s">
        <v>130</v>
      </c>
      <c r="BX70" s="23" t="s">
        <v>127</v>
      </c>
      <c r="CL70" s="23" t="s">
        <v>18</v>
      </c>
    </row>
    <row r="71" spans="1:91" s="3" customFormat="1" ht="23.25" customHeight="1">
      <c r="A71" s="77" t="s">
        <v>85</v>
      </c>
      <c r="B71" s="42"/>
      <c r="C71" s="9"/>
      <c r="D71" s="9"/>
      <c r="E71" s="210" t="s">
        <v>131</v>
      </c>
      <c r="F71" s="210"/>
      <c r="G71" s="210"/>
      <c r="H71" s="210"/>
      <c r="I71" s="210"/>
      <c r="J71" s="9"/>
      <c r="K71" s="210" t="s">
        <v>132</v>
      </c>
      <c r="L71" s="210"/>
      <c r="M71" s="210"/>
      <c r="N71" s="210"/>
      <c r="O71" s="210"/>
      <c r="P71" s="210"/>
      <c r="Q71" s="210"/>
      <c r="R71" s="210"/>
      <c r="S71" s="210"/>
      <c r="T71" s="210"/>
      <c r="U71" s="210"/>
      <c r="V71" s="210"/>
      <c r="W71" s="210"/>
      <c r="X71" s="210"/>
      <c r="Y71" s="210"/>
      <c r="Z71" s="210"/>
      <c r="AA71" s="210"/>
      <c r="AB71" s="210"/>
      <c r="AC71" s="210"/>
      <c r="AD71" s="210"/>
      <c r="AE71" s="210"/>
      <c r="AF71" s="210"/>
      <c r="AG71" s="181">
        <f>'O - 2.6.4. Venkovní trena...'!J32</f>
        <v>0</v>
      </c>
      <c r="AH71" s="182"/>
      <c r="AI71" s="182"/>
      <c r="AJ71" s="182"/>
      <c r="AK71" s="182"/>
      <c r="AL71" s="182"/>
      <c r="AM71" s="182"/>
      <c r="AN71" s="181">
        <f t="shared" si="0"/>
        <v>0</v>
      </c>
      <c r="AO71" s="182"/>
      <c r="AP71" s="182"/>
      <c r="AQ71" s="78" t="s">
        <v>88</v>
      </c>
      <c r="AR71" s="42"/>
      <c r="AS71" s="79">
        <v>0</v>
      </c>
      <c r="AT71" s="80">
        <f t="shared" si="1"/>
        <v>0</v>
      </c>
      <c r="AU71" s="81">
        <f>'O - 2.6.4. Venkovní trena...'!P94</f>
        <v>39.856787000000004</v>
      </c>
      <c r="AV71" s="80">
        <f>'O - 2.6.4. Venkovní trena...'!J35</f>
        <v>0</v>
      </c>
      <c r="AW71" s="80">
        <f>'O - 2.6.4. Venkovní trena...'!J36</f>
        <v>0</v>
      </c>
      <c r="AX71" s="80">
        <f>'O - 2.6.4. Venkovní trena...'!J37</f>
        <v>0</v>
      </c>
      <c r="AY71" s="80">
        <f>'O - 2.6.4. Venkovní trena...'!J38</f>
        <v>0</v>
      </c>
      <c r="AZ71" s="80">
        <f>'O - 2.6.4. Venkovní trena...'!F35</f>
        <v>0</v>
      </c>
      <c r="BA71" s="80">
        <f>'O - 2.6.4. Venkovní trena...'!F36</f>
        <v>0</v>
      </c>
      <c r="BB71" s="80">
        <f>'O - 2.6.4. Venkovní trena...'!F37</f>
        <v>0</v>
      </c>
      <c r="BC71" s="80">
        <f>'O - 2.6.4. Venkovní trena...'!F38</f>
        <v>0</v>
      </c>
      <c r="BD71" s="82">
        <f>'O - 2.6.4. Venkovní trena...'!F39</f>
        <v>0</v>
      </c>
      <c r="BT71" s="23" t="s">
        <v>20</v>
      </c>
      <c r="BV71" s="23" t="s">
        <v>79</v>
      </c>
      <c r="BW71" s="23" t="s">
        <v>133</v>
      </c>
      <c r="BX71" s="23" t="s">
        <v>127</v>
      </c>
      <c r="CL71" s="23" t="s">
        <v>18</v>
      </c>
    </row>
    <row r="72" spans="1:91" s="3" customFormat="1" ht="16.5" customHeight="1">
      <c r="A72" s="77" t="s">
        <v>85</v>
      </c>
      <c r="B72" s="42"/>
      <c r="C72" s="9"/>
      <c r="D72" s="9"/>
      <c r="E72" s="210" t="s">
        <v>134</v>
      </c>
      <c r="F72" s="210"/>
      <c r="G72" s="210"/>
      <c r="H72" s="210"/>
      <c r="I72" s="210"/>
      <c r="J72" s="9"/>
      <c r="K72" s="210" t="s">
        <v>135</v>
      </c>
      <c r="L72" s="210"/>
      <c r="M72" s="210"/>
      <c r="N72" s="210"/>
      <c r="O72" s="210"/>
      <c r="P72" s="210"/>
      <c r="Q72" s="210"/>
      <c r="R72" s="210"/>
      <c r="S72" s="210"/>
      <c r="T72" s="210"/>
      <c r="U72" s="210"/>
      <c r="V72" s="210"/>
      <c r="W72" s="210"/>
      <c r="X72" s="210"/>
      <c r="Y72" s="210"/>
      <c r="Z72" s="210"/>
      <c r="AA72" s="210"/>
      <c r="AB72" s="210"/>
      <c r="AC72" s="210"/>
      <c r="AD72" s="210"/>
      <c r="AE72" s="210"/>
      <c r="AF72" s="210"/>
      <c r="AG72" s="181">
        <f>'P - 2.6.5. Herní prvky a ...'!J32</f>
        <v>0</v>
      </c>
      <c r="AH72" s="182"/>
      <c r="AI72" s="182"/>
      <c r="AJ72" s="182"/>
      <c r="AK72" s="182"/>
      <c r="AL72" s="182"/>
      <c r="AM72" s="182"/>
      <c r="AN72" s="181">
        <f t="shared" si="0"/>
        <v>0</v>
      </c>
      <c r="AO72" s="182"/>
      <c r="AP72" s="182"/>
      <c r="AQ72" s="78" t="s">
        <v>88</v>
      </c>
      <c r="AR72" s="42"/>
      <c r="AS72" s="83">
        <v>0</v>
      </c>
      <c r="AT72" s="84">
        <f t="shared" si="1"/>
        <v>0</v>
      </c>
      <c r="AU72" s="85">
        <f>'P - 2.6.5. Herní prvky a ...'!P94</f>
        <v>40.06</v>
      </c>
      <c r="AV72" s="84">
        <f>'P - 2.6.5. Herní prvky a ...'!J35</f>
        <v>0</v>
      </c>
      <c r="AW72" s="84">
        <f>'P - 2.6.5. Herní prvky a ...'!J36</f>
        <v>0</v>
      </c>
      <c r="AX72" s="84">
        <f>'P - 2.6.5. Herní prvky a ...'!J37</f>
        <v>0</v>
      </c>
      <c r="AY72" s="84">
        <f>'P - 2.6.5. Herní prvky a ...'!J38</f>
        <v>0</v>
      </c>
      <c r="AZ72" s="84">
        <f>'P - 2.6.5. Herní prvky a ...'!F35</f>
        <v>0</v>
      </c>
      <c r="BA72" s="84">
        <f>'P - 2.6.5. Herní prvky a ...'!F36</f>
        <v>0</v>
      </c>
      <c r="BB72" s="84">
        <f>'P - 2.6.5. Herní prvky a ...'!F37</f>
        <v>0</v>
      </c>
      <c r="BC72" s="84">
        <f>'P - 2.6.5. Herní prvky a ...'!F38</f>
        <v>0</v>
      </c>
      <c r="BD72" s="86">
        <f>'P - 2.6.5. Herní prvky a ...'!F39</f>
        <v>0</v>
      </c>
      <c r="BT72" s="23" t="s">
        <v>20</v>
      </c>
      <c r="BV72" s="23" t="s">
        <v>79</v>
      </c>
      <c r="BW72" s="23" t="s">
        <v>136</v>
      </c>
      <c r="BX72" s="23" t="s">
        <v>127</v>
      </c>
      <c r="CL72" s="23" t="s">
        <v>18</v>
      </c>
    </row>
    <row r="73" spans="1:91" s="1" customFormat="1" ht="30" customHeight="1">
      <c r="B73" s="29"/>
      <c r="AR73" s="29"/>
    </row>
    <row r="74" spans="1:91" s="1" customFormat="1" ht="6.95" customHeight="1"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29"/>
    </row>
  </sheetData>
  <mergeCells count="108">
    <mergeCell ref="I52:AF52"/>
    <mergeCell ref="J55:AF55"/>
    <mergeCell ref="K58:AF58"/>
    <mergeCell ref="K61:AF61"/>
    <mergeCell ref="K60:AF60"/>
    <mergeCell ref="K62:AF62"/>
    <mergeCell ref="K63:AF63"/>
    <mergeCell ref="K59:AF59"/>
    <mergeCell ref="K57:AF57"/>
    <mergeCell ref="K56:AF56"/>
    <mergeCell ref="L45:AO45"/>
    <mergeCell ref="E65:I65"/>
    <mergeCell ref="K65:AF65"/>
    <mergeCell ref="E66:I66"/>
    <mergeCell ref="K66:AF66"/>
    <mergeCell ref="E67:I67"/>
    <mergeCell ref="K67:AF67"/>
    <mergeCell ref="E68:I68"/>
    <mergeCell ref="K68:AF68"/>
    <mergeCell ref="AN62:AP62"/>
    <mergeCell ref="AN64:AP64"/>
    <mergeCell ref="AN63:AP63"/>
    <mergeCell ref="AN57:AP57"/>
    <mergeCell ref="C52:G52"/>
    <mergeCell ref="D55:H55"/>
    <mergeCell ref="E64:I64"/>
    <mergeCell ref="E58:I58"/>
    <mergeCell ref="E63:I63"/>
    <mergeCell ref="E56:I56"/>
    <mergeCell ref="E62:I62"/>
    <mergeCell ref="E61:I61"/>
    <mergeCell ref="E57:I57"/>
    <mergeCell ref="E59:I59"/>
    <mergeCell ref="E60:I60"/>
    <mergeCell ref="D69:H69"/>
    <mergeCell ref="J69:AF69"/>
    <mergeCell ref="E70:I70"/>
    <mergeCell ref="K70:AF70"/>
    <mergeCell ref="E71:I71"/>
    <mergeCell ref="K71:AF71"/>
    <mergeCell ref="E72:I72"/>
    <mergeCell ref="K72:AF72"/>
    <mergeCell ref="AG54:AM54"/>
    <mergeCell ref="AG63:AM63"/>
    <mergeCell ref="AG64:AM64"/>
    <mergeCell ref="AG62:AM62"/>
    <mergeCell ref="K64:AF64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1:AM61"/>
    <mergeCell ref="AG52:AM52"/>
    <mergeCell ref="AG57:AM57"/>
    <mergeCell ref="AG60:AM60"/>
    <mergeCell ref="AG55:AM55"/>
    <mergeCell ref="AG59:AM59"/>
    <mergeCell ref="AG56:AM56"/>
    <mergeCell ref="AG58:AM58"/>
    <mergeCell ref="AM50:AP50"/>
    <mergeCell ref="AM49:AP49"/>
    <mergeCell ref="AM47:AN47"/>
    <mergeCell ref="AN61:AP61"/>
    <mergeCell ref="AN60:AP60"/>
    <mergeCell ref="AN59:AP59"/>
    <mergeCell ref="AN55:AP55"/>
    <mergeCell ref="AN56:AP56"/>
    <mergeCell ref="AN58:AP58"/>
    <mergeCell ref="AN52:AP52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54:AP54"/>
  </mergeCells>
  <hyperlinks>
    <hyperlink ref="A56" location="'A - 2.1. Demolice, sanace...'!C2" display="/" xr:uid="{00000000-0004-0000-0000-000000000000}"/>
    <hyperlink ref="A57" location="'B - 2.2.1. Odstraňování d...'!C2" display="/" xr:uid="{00000000-0004-0000-0000-000001000000}"/>
    <hyperlink ref="A58" location="'C - 2.2.3. Ošetření stáva...'!C2" display="/" xr:uid="{00000000-0004-0000-0000-000002000000}"/>
    <hyperlink ref="A59" location="'D - 2.2.4.2. Dřevní hmota...'!C2" display="/" xr:uid="{00000000-0004-0000-0000-000003000000}"/>
    <hyperlink ref="A60" location="'E - 2.2.4.1. Dřevní hmota...'!C2" display="/" xr:uid="{00000000-0004-0000-0000-000004000000}"/>
    <hyperlink ref="A61" location="'F - 2.3. Terénní úpravy'!C2" display="/" xr:uid="{00000000-0004-0000-0000-000005000000}"/>
    <hyperlink ref="A62" location="'G - 2.4. Zhotovení ploch ...'!C2" display="/" xr:uid="{00000000-0004-0000-0000-000006000000}"/>
    <hyperlink ref="A63" location="'H - 2.5. Stavební práce'!C2" display="/" xr:uid="{00000000-0004-0000-0000-000007000000}"/>
    <hyperlink ref="A64" location="'I - 2.6.1. Mobiliář s veg...'!C2" display="/" xr:uid="{00000000-0004-0000-0000-000008000000}"/>
    <hyperlink ref="A65" location="'J - 2.6.2. Mobiliář se so...'!C2" display="/" xr:uid="{00000000-0004-0000-0000-000009000000}"/>
    <hyperlink ref="A66" location="'K - 2.7. Prvky pro podpor...'!C2" display="/" xr:uid="{00000000-0004-0000-0000-00000A000000}"/>
    <hyperlink ref="A67" location="'L - 2.8. Založení nových ...'!C2" display="/" xr:uid="{00000000-0004-0000-0000-00000B000000}"/>
    <hyperlink ref="A68" location="'M - 2.8.6. Dešťové záhony...'!C2" display="/" xr:uid="{00000000-0004-0000-0000-00000C000000}"/>
    <hyperlink ref="A70" location="'N - 2.6.3. Mobiliář ostatní'!C2" display="/" xr:uid="{00000000-0004-0000-0000-00000D000000}"/>
    <hyperlink ref="A71" location="'O - 2.6.4. Venkovní trena...'!C2" display="/" xr:uid="{00000000-0004-0000-0000-00000E000000}"/>
    <hyperlink ref="A72" location="'P - 2.6.5. Herní prvky a ...'!C2" display="/" xr:uid="{00000000-0004-0000-0000-00000F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9"/>
  <sheetViews>
    <sheetView showGridLines="0" topLeftCell="A12" workbookViewId="0">
      <selection activeCell="I131" sqref="I13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112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797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ROUND(J93,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ROUND((SUM(BE93:BE128)),  0)</f>
        <v>0</v>
      </c>
      <c r="I35" s="90">
        <v>0.21</v>
      </c>
      <c r="J35" s="80">
        <f>ROUND(((SUM(BE93:BE128))*I35),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ROUND((SUM(BF93:BF128)),  0)</f>
        <v>0</v>
      </c>
      <c r="I36" s="90">
        <v>0.15</v>
      </c>
      <c r="J36" s="80">
        <f>ROUND(((SUM(BF93:BF128))*I36),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ROUND((SUM(BG93:BG128)),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ROUND((SUM(BH93:BH128)),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ROUND((SUM(BI93:BI128)),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I - 2.6.1. Mobiliář s vegetační střechou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J93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J94</f>
        <v>0</v>
      </c>
      <c r="L64" s="100"/>
    </row>
    <row r="65" spans="2:12" s="9" customFormat="1" ht="19.899999999999999" hidden="1" customHeight="1">
      <c r="B65" s="104"/>
      <c r="D65" s="105" t="s">
        <v>148</v>
      </c>
      <c r="E65" s="106"/>
      <c r="F65" s="106"/>
      <c r="G65" s="106"/>
      <c r="H65" s="106"/>
      <c r="I65" s="106"/>
      <c r="J65" s="107">
        <f>J95</f>
        <v>0</v>
      </c>
      <c r="L65" s="104"/>
    </row>
    <row r="66" spans="2:12" s="8" customFormat="1" ht="24.95" hidden="1" customHeight="1">
      <c r="B66" s="100"/>
      <c r="D66" s="101" t="s">
        <v>150</v>
      </c>
      <c r="E66" s="102"/>
      <c r="F66" s="102"/>
      <c r="G66" s="102"/>
      <c r="H66" s="102"/>
      <c r="I66" s="102"/>
      <c r="J66" s="103">
        <f>J102</f>
        <v>0</v>
      </c>
      <c r="L66" s="100"/>
    </row>
    <row r="67" spans="2:12" s="9" customFormat="1" ht="19.899999999999999" hidden="1" customHeight="1">
      <c r="B67" s="104"/>
      <c r="D67" s="105" t="s">
        <v>151</v>
      </c>
      <c r="E67" s="106"/>
      <c r="F67" s="106"/>
      <c r="G67" s="106"/>
      <c r="H67" s="106"/>
      <c r="I67" s="106"/>
      <c r="J67" s="107">
        <f>J103</f>
        <v>0</v>
      </c>
      <c r="L67" s="104"/>
    </row>
    <row r="68" spans="2:12" s="9" customFormat="1" ht="19.899999999999999" hidden="1" customHeight="1">
      <c r="B68" s="104"/>
      <c r="D68" s="105" t="s">
        <v>152</v>
      </c>
      <c r="E68" s="106"/>
      <c r="F68" s="106"/>
      <c r="G68" s="106"/>
      <c r="H68" s="106"/>
      <c r="I68" s="106"/>
      <c r="J68" s="107">
        <f>J107</f>
        <v>0</v>
      </c>
      <c r="L68" s="104"/>
    </row>
    <row r="69" spans="2:12" s="9" customFormat="1" ht="19.899999999999999" hidden="1" customHeight="1">
      <c r="B69" s="104"/>
      <c r="D69" s="105" t="s">
        <v>153</v>
      </c>
      <c r="E69" s="106"/>
      <c r="F69" s="106"/>
      <c r="G69" s="106"/>
      <c r="H69" s="106"/>
      <c r="I69" s="106"/>
      <c r="J69" s="107">
        <f>J111</f>
        <v>0</v>
      </c>
      <c r="L69" s="104"/>
    </row>
    <row r="70" spans="2:12" s="9" customFormat="1" ht="19.899999999999999" hidden="1" customHeight="1">
      <c r="B70" s="104"/>
      <c r="D70" s="105" t="s">
        <v>154</v>
      </c>
      <c r="E70" s="106"/>
      <c r="F70" s="106"/>
      <c r="G70" s="106"/>
      <c r="H70" s="106"/>
      <c r="I70" s="106"/>
      <c r="J70" s="107">
        <f>J118</f>
        <v>0</v>
      </c>
      <c r="L70" s="104"/>
    </row>
    <row r="71" spans="2:12" s="9" customFormat="1" ht="19.899999999999999" hidden="1" customHeight="1">
      <c r="B71" s="104"/>
      <c r="D71" s="105" t="s">
        <v>155</v>
      </c>
      <c r="E71" s="106"/>
      <c r="F71" s="106"/>
      <c r="G71" s="106"/>
      <c r="H71" s="106"/>
      <c r="I71" s="106"/>
      <c r="J71" s="107">
        <f>J125</f>
        <v>0</v>
      </c>
      <c r="L71" s="104"/>
    </row>
    <row r="72" spans="2:12" s="1" customFormat="1" ht="21.75" hidden="1" customHeight="1">
      <c r="B72" s="29"/>
      <c r="L72" s="29"/>
    </row>
    <row r="73" spans="2:12" s="1" customFormat="1" ht="6.95" hidden="1" customHeight="1"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29"/>
    </row>
    <row r="74" spans="2:12" hidden="1"/>
    <row r="75" spans="2:12" hidden="1"/>
    <row r="76" spans="2:12" hidden="1"/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9"/>
    </row>
    <row r="78" spans="2:12" s="1" customFormat="1" ht="24.95" customHeight="1">
      <c r="B78" s="29"/>
      <c r="C78" s="20" t="s">
        <v>156</v>
      </c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5" t="s">
        <v>15</v>
      </c>
      <c r="L80" s="29"/>
    </row>
    <row r="81" spans="2:65" s="1" customFormat="1" ht="26.25" customHeight="1">
      <c r="B81" s="29"/>
      <c r="E81" s="216" t="str">
        <f>E7</f>
        <v>REVITALIZACE ZELENÉ INFRASTRUKTURY NEMOCNICE HAVÍŘOV, p.o.</v>
      </c>
      <c r="F81" s="217"/>
      <c r="G81" s="217"/>
      <c r="H81" s="217"/>
      <c r="L81" s="29"/>
    </row>
    <row r="82" spans="2:65" ht="12" customHeight="1">
      <c r="B82" s="19"/>
      <c r="C82" s="25" t="s">
        <v>138</v>
      </c>
      <c r="L82" s="19"/>
    </row>
    <row r="83" spans="2:65" s="1" customFormat="1" ht="16.5" customHeight="1">
      <c r="B83" s="29"/>
      <c r="E83" s="216" t="s">
        <v>139</v>
      </c>
      <c r="F83" s="215"/>
      <c r="G83" s="215"/>
      <c r="H83" s="215"/>
      <c r="L83" s="29"/>
    </row>
    <row r="84" spans="2:65" s="1" customFormat="1" ht="12" customHeight="1">
      <c r="B84" s="29"/>
      <c r="C84" s="25" t="s">
        <v>140</v>
      </c>
      <c r="L84" s="29"/>
    </row>
    <row r="85" spans="2:65" s="1" customFormat="1" ht="16.5" customHeight="1">
      <c r="B85" s="29"/>
      <c r="E85" s="212" t="str">
        <f>E11</f>
        <v>I - 2.6.1. Mobiliář s vegetační střechou</v>
      </c>
      <c r="F85" s="215"/>
      <c r="G85" s="215"/>
      <c r="H85" s="215"/>
      <c r="L85" s="29"/>
    </row>
    <row r="86" spans="2:65" s="1" customFormat="1" ht="6.95" customHeight="1">
      <c r="B86" s="29"/>
      <c r="L86" s="29"/>
    </row>
    <row r="87" spans="2:65" s="1" customFormat="1" ht="12" customHeight="1">
      <c r="B87" s="29"/>
      <c r="C87" s="25" t="s">
        <v>21</v>
      </c>
      <c r="F87" s="23" t="str">
        <f>F14</f>
        <v xml:space="preserve"> </v>
      </c>
      <c r="I87" s="25" t="s">
        <v>23</v>
      </c>
      <c r="J87" s="46" t="str">
        <f>IF(J14="","",J14)</f>
        <v>30. 11. 2023</v>
      </c>
      <c r="L87" s="29"/>
    </row>
    <row r="88" spans="2:65" s="1" customFormat="1" ht="6.95" customHeight="1">
      <c r="B88" s="29"/>
      <c r="L88" s="29"/>
    </row>
    <row r="89" spans="2:65" s="1" customFormat="1" ht="25.7" customHeight="1">
      <c r="B89" s="29"/>
      <c r="C89" s="25" t="s">
        <v>27</v>
      </c>
      <c r="F89" s="23" t="str">
        <f>E17</f>
        <v>Nemocnice Havířov, příspěvková organizace</v>
      </c>
      <c r="I89" s="25" t="s">
        <v>33</v>
      </c>
      <c r="J89" s="27" t="str">
        <f>E23</f>
        <v>Ing. Gabriela Pešková</v>
      </c>
      <c r="L89" s="29"/>
    </row>
    <row r="90" spans="2:65" s="1" customFormat="1" ht="15.2" customHeight="1">
      <c r="B90" s="29"/>
      <c r="C90" s="25" t="s">
        <v>32</v>
      </c>
      <c r="F90" s="23" t="str">
        <f>IF(E20="","",E20)</f>
        <v xml:space="preserve"> </v>
      </c>
      <c r="I90" s="25" t="s">
        <v>38</v>
      </c>
      <c r="J90" s="27" t="str">
        <f>E26</f>
        <v>Ing. Martina Cabáková</v>
      </c>
      <c r="L90" s="29"/>
    </row>
    <row r="91" spans="2:65" s="1" customFormat="1" ht="10.35" customHeight="1">
      <c r="B91" s="29"/>
      <c r="L91" s="29"/>
    </row>
    <row r="92" spans="2:65" s="10" customFormat="1" ht="29.25" customHeight="1">
      <c r="B92" s="108"/>
      <c r="C92" s="109" t="s">
        <v>157</v>
      </c>
      <c r="D92" s="110" t="s">
        <v>62</v>
      </c>
      <c r="E92" s="110" t="s">
        <v>58</v>
      </c>
      <c r="F92" s="110" t="s">
        <v>59</v>
      </c>
      <c r="G92" s="110" t="s">
        <v>158</v>
      </c>
      <c r="H92" s="110" t="s">
        <v>159</v>
      </c>
      <c r="I92" s="110" t="s">
        <v>160</v>
      </c>
      <c r="J92" s="111" t="s">
        <v>144</v>
      </c>
      <c r="K92" s="112" t="s">
        <v>161</v>
      </c>
      <c r="L92" s="108"/>
      <c r="M92" s="53" t="s">
        <v>3</v>
      </c>
      <c r="N92" s="54" t="s">
        <v>47</v>
      </c>
      <c r="O92" s="54" t="s">
        <v>162</v>
      </c>
      <c r="P92" s="54" t="s">
        <v>163</v>
      </c>
      <c r="Q92" s="54" t="s">
        <v>164</v>
      </c>
      <c r="R92" s="54" t="s">
        <v>165</v>
      </c>
      <c r="S92" s="54" t="s">
        <v>166</v>
      </c>
      <c r="T92" s="55" t="s">
        <v>167</v>
      </c>
    </row>
    <row r="93" spans="2:65" s="1" customFormat="1" ht="22.9" customHeight="1">
      <c r="B93" s="29"/>
      <c r="C93" s="58" t="s">
        <v>168</v>
      </c>
      <c r="J93" s="113">
        <f>BK93</f>
        <v>0</v>
      </c>
      <c r="L93" s="29"/>
      <c r="M93" s="56"/>
      <c r="N93" s="47"/>
      <c r="O93" s="47"/>
      <c r="P93" s="114">
        <f>P94+P102</f>
        <v>12.875</v>
      </c>
      <c r="Q93" s="47"/>
      <c r="R93" s="114">
        <f>R94+R102</f>
        <v>0.35743999999999998</v>
      </c>
      <c r="S93" s="47"/>
      <c r="T93" s="115">
        <f>T94+T102</f>
        <v>0</v>
      </c>
      <c r="AT93" s="16" t="s">
        <v>76</v>
      </c>
      <c r="AU93" s="16" t="s">
        <v>145</v>
      </c>
      <c r="BK93" s="116">
        <f>BK94+BK102</f>
        <v>0</v>
      </c>
    </row>
    <row r="94" spans="2:65" s="11" customFormat="1" ht="25.9" customHeight="1">
      <c r="B94" s="117"/>
      <c r="D94" s="118" t="s">
        <v>76</v>
      </c>
      <c r="E94" s="119" t="s">
        <v>169</v>
      </c>
      <c r="F94" s="119" t="s">
        <v>170</v>
      </c>
      <c r="J94" s="120">
        <f>BK94</f>
        <v>0</v>
      </c>
      <c r="L94" s="117"/>
      <c r="M94" s="121"/>
      <c r="P94" s="122">
        <f>P95</f>
        <v>12.875</v>
      </c>
      <c r="R94" s="122">
        <f>R95</f>
        <v>0.35743999999999998</v>
      </c>
      <c r="T94" s="123">
        <f>T95</f>
        <v>0</v>
      </c>
      <c r="AR94" s="118" t="s">
        <v>37</v>
      </c>
      <c r="AT94" s="124" t="s">
        <v>76</v>
      </c>
      <c r="AU94" s="124" t="s">
        <v>77</v>
      </c>
      <c r="AY94" s="118" t="s">
        <v>171</v>
      </c>
      <c r="BK94" s="125">
        <f>BK95</f>
        <v>0</v>
      </c>
    </row>
    <row r="95" spans="2:65" s="11" customFormat="1" ht="22.9" customHeight="1">
      <c r="B95" s="117"/>
      <c r="D95" s="118" t="s">
        <v>76</v>
      </c>
      <c r="E95" s="126" t="s">
        <v>228</v>
      </c>
      <c r="F95" s="126" t="s">
        <v>235</v>
      </c>
      <c r="J95" s="127">
        <f>BK95</f>
        <v>0</v>
      </c>
      <c r="L95" s="117"/>
      <c r="M95" s="121"/>
      <c r="P95" s="122">
        <f>SUM(P96:P101)</f>
        <v>12.875</v>
      </c>
      <c r="R95" s="122">
        <f>SUM(R96:R101)</f>
        <v>0.35743999999999998</v>
      </c>
      <c r="T95" s="123">
        <f>SUM(T96:T101)</f>
        <v>0</v>
      </c>
      <c r="AR95" s="118" t="s">
        <v>37</v>
      </c>
      <c r="AT95" s="124" t="s">
        <v>76</v>
      </c>
      <c r="AU95" s="124" t="s">
        <v>37</v>
      </c>
      <c r="AY95" s="118" t="s">
        <v>171</v>
      </c>
      <c r="BK95" s="125">
        <f>SUM(BK96:BK101)</f>
        <v>0</v>
      </c>
    </row>
    <row r="96" spans="2:65" s="1" customFormat="1" ht="123" customHeight="1">
      <c r="B96" s="128"/>
      <c r="C96" s="167" t="s">
        <v>37</v>
      </c>
      <c r="D96" s="167" t="s">
        <v>122</v>
      </c>
      <c r="E96" s="168" t="s">
        <v>798</v>
      </c>
      <c r="F96" s="169" t="s">
        <v>799</v>
      </c>
      <c r="G96" s="170" t="s">
        <v>244</v>
      </c>
      <c r="H96" s="171">
        <v>4</v>
      </c>
      <c r="I96" s="172">
        <v>0</v>
      </c>
      <c r="J96" s="172">
        <f t="shared" ref="J96:J101" si="0">ROUND(I96*H96,2)</f>
        <v>0</v>
      </c>
      <c r="K96" s="173"/>
      <c r="L96" s="174"/>
      <c r="M96" s="175" t="s">
        <v>3</v>
      </c>
      <c r="N96" s="176" t="s">
        <v>48</v>
      </c>
      <c r="O96" s="138">
        <v>0</v>
      </c>
      <c r="P96" s="138">
        <f t="shared" ref="P96:P101" si="1">O96*H96</f>
        <v>0</v>
      </c>
      <c r="Q96" s="138">
        <v>0</v>
      </c>
      <c r="R96" s="138">
        <f t="shared" ref="R96:R101" si="2">Q96*H96</f>
        <v>0</v>
      </c>
      <c r="S96" s="138">
        <v>0</v>
      </c>
      <c r="T96" s="139">
        <f t="shared" ref="T96:T101" si="3">S96*H96</f>
        <v>0</v>
      </c>
      <c r="AR96" s="140" t="s">
        <v>223</v>
      </c>
      <c r="AT96" s="140" t="s">
        <v>122</v>
      </c>
      <c r="AU96" s="140" t="s">
        <v>20</v>
      </c>
      <c r="AY96" s="16" t="s">
        <v>171</v>
      </c>
      <c r="BE96" s="141">
        <f t="shared" ref="BE96:BE101" si="4">IF(N96="základní",J96,0)</f>
        <v>0</v>
      </c>
      <c r="BF96" s="141">
        <f t="shared" ref="BF96:BF101" si="5">IF(N96="snížená",J96,0)</f>
        <v>0</v>
      </c>
      <c r="BG96" s="141">
        <f t="shared" ref="BG96:BG101" si="6">IF(N96="zákl. přenesená",J96,0)</f>
        <v>0</v>
      </c>
      <c r="BH96" s="141">
        <f t="shared" ref="BH96:BH101" si="7">IF(N96="sníž. přenesená",J96,0)</f>
        <v>0</v>
      </c>
      <c r="BI96" s="141">
        <f t="shared" ref="BI96:BI101" si="8">IF(N96="nulová",J96,0)</f>
        <v>0</v>
      </c>
      <c r="BJ96" s="16" t="s">
        <v>37</v>
      </c>
      <c r="BK96" s="141">
        <f t="shared" ref="BK96:BK101" si="9">ROUND(I96*H96,2)</f>
        <v>0</v>
      </c>
      <c r="BL96" s="16" t="s">
        <v>176</v>
      </c>
      <c r="BM96" s="140" t="s">
        <v>800</v>
      </c>
    </row>
    <row r="97" spans="2:65" s="1" customFormat="1" ht="16.5" customHeight="1">
      <c r="B97" s="128"/>
      <c r="C97" s="129" t="s">
        <v>20</v>
      </c>
      <c r="D97" s="129" t="s">
        <v>116</v>
      </c>
      <c r="E97" s="130" t="s">
        <v>801</v>
      </c>
      <c r="F97" s="131" t="s">
        <v>802</v>
      </c>
      <c r="G97" s="132" t="s">
        <v>244</v>
      </c>
      <c r="H97" s="133">
        <v>4</v>
      </c>
      <c r="I97" s="134">
        <v>0</v>
      </c>
      <c r="J97" s="134">
        <f t="shared" si="0"/>
        <v>0</v>
      </c>
      <c r="K97" s="135"/>
      <c r="L97" s="29"/>
      <c r="M97" s="136" t="s">
        <v>3</v>
      </c>
      <c r="N97" s="137" t="s">
        <v>48</v>
      </c>
      <c r="O97" s="138">
        <v>2.5750000000000002</v>
      </c>
      <c r="P97" s="138">
        <f t="shared" si="1"/>
        <v>10.3</v>
      </c>
      <c r="Q97" s="138">
        <v>0</v>
      </c>
      <c r="R97" s="138">
        <f t="shared" si="2"/>
        <v>0</v>
      </c>
      <c r="S97" s="138">
        <v>0</v>
      </c>
      <c r="T97" s="139">
        <f t="shared" si="3"/>
        <v>0</v>
      </c>
      <c r="AR97" s="140" t="s">
        <v>176</v>
      </c>
      <c r="AT97" s="140" t="s">
        <v>116</v>
      </c>
      <c r="AU97" s="140" t="s">
        <v>20</v>
      </c>
      <c r="AY97" s="16" t="s">
        <v>171</v>
      </c>
      <c r="BE97" s="141">
        <f t="shared" si="4"/>
        <v>0</v>
      </c>
      <c r="BF97" s="141">
        <f t="shared" si="5"/>
        <v>0</v>
      </c>
      <c r="BG97" s="141">
        <f t="shared" si="6"/>
        <v>0</v>
      </c>
      <c r="BH97" s="141">
        <f t="shared" si="7"/>
        <v>0</v>
      </c>
      <c r="BI97" s="141">
        <f t="shared" si="8"/>
        <v>0</v>
      </c>
      <c r="BJ97" s="16" t="s">
        <v>37</v>
      </c>
      <c r="BK97" s="141">
        <f t="shared" si="9"/>
        <v>0</v>
      </c>
      <c r="BL97" s="16" t="s">
        <v>176</v>
      </c>
      <c r="BM97" s="140" t="s">
        <v>803</v>
      </c>
    </row>
    <row r="98" spans="2:65" s="1" customFormat="1" ht="16.5" customHeight="1">
      <c r="B98" s="128"/>
      <c r="C98" s="129" t="s">
        <v>189</v>
      </c>
      <c r="D98" s="129" t="s">
        <v>116</v>
      </c>
      <c r="E98" s="130" t="s">
        <v>804</v>
      </c>
      <c r="F98" s="131" t="s">
        <v>805</v>
      </c>
      <c r="G98" s="132" t="s">
        <v>244</v>
      </c>
      <c r="H98" s="133">
        <v>4</v>
      </c>
      <c r="I98" s="134">
        <v>0</v>
      </c>
      <c r="J98" s="134">
        <f t="shared" si="0"/>
        <v>0</v>
      </c>
      <c r="K98" s="135"/>
      <c r="L98" s="29"/>
      <c r="M98" s="136" t="s">
        <v>3</v>
      </c>
      <c r="N98" s="137" t="s">
        <v>48</v>
      </c>
      <c r="O98" s="138">
        <v>0</v>
      </c>
      <c r="P98" s="138">
        <f t="shared" si="1"/>
        <v>0</v>
      </c>
      <c r="Q98" s="138">
        <v>0</v>
      </c>
      <c r="R98" s="138">
        <f t="shared" si="2"/>
        <v>0</v>
      </c>
      <c r="S98" s="138">
        <v>0</v>
      </c>
      <c r="T98" s="139">
        <f t="shared" si="3"/>
        <v>0</v>
      </c>
      <c r="AR98" s="140" t="s">
        <v>176</v>
      </c>
      <c r="AT98" s="140" t="s">
        <v>116</v>
      </c>
      <c r="AU98" s="140" t="s">
        <v>20</v>
      </c>
      <c r="AY98" s="16" t="s">
        <v>171</v>
      </c>
      <c r="BE98" s="141">
        <f t="shared" si="4"/>
        <v>0</v>
      </c>
      <c r="BF98" s="141">
        <f t="shared" si="5"/>
        <v>0</v>
      </c>
      <c r="BG98" s="141">
        <f t="shared" si="6"/>
        <v>0</v>
      </c>
      <c r="BH98" s="141">
        <f t="shared" si="7"/>
        <v>0</v>
      </c>
      <c r="BI98" s="141">
        <f t="shared" si="8"/>
        <v>0</v>
      </c>
      <c r="BJ98" s="16" t="s">
        <v>37</v>
      </c>
      <c r="BK98" s="141">
        <f t="shared" si="9"/>
        <v>0</v>
      </c>
      <c r="BL98" s="16" t="s">
        <v>176</v>
      </c>
      <c r="BM98" s="140" t="s">
        <v>806</v>
      </c>
    </row>
    <row r="99" spans="2:65" s="1" customFormat="1" ht="123" customHeight="1">
      <c r="B99" s="128"/>
      <c r="C99" s="167" t="s">
        <v>176</v>
      </c>
      <c r="D99" s="167" t="s">
        <v>122</v>
      </c>
      <c r="E99" s="168" t="s">
        <v>807</v>
      </c>
      <c r="F99" s="169" t="s">
        <v>808</v>
      </c>
      <c r="G99" s="170" t="s">
        <v>244</v>
      </c>
      <c r="H99" s="171">
        <v>1</v>
      </c>
      <c r="I99" s="172">
        <v>0</v>
      </c>
      <c r="J99" s="172">
        <f t="shared" si="0"/>
        <v>0</v>
      </c>
      <c r="K99" s="173"/>
      <c r="L99" s="174"/>
      <c r="M99" s="175" t="s">
        <v>3</v>
      </c>
      <c r="N99" s="176" t="s">
        <v>48</v>
      </c>
      <c r="O99" s="138">
        <v>0</v>
      </c>
      <c r="P99" s="138">
        <f t="shared" si="1"/>
        <v>0</v>
      </c>
      <c r="Q99" s="138">
        <v>0</v>
      </c>
      <c r="R99" s="138">
        <f t="shared" si="2"/>
        <v>0</v>
      </c>
      <c r="S99" s="138">
        <v>0</v>
      </c>
      <c r="T99" s="139">
        <f t="shared" si="3"/>
        <v>0</v>
      </c>
      <c r="AR99" s="140" t="s">
        <v>223</v>
      </c>
      <c r="AT99" s="140" t="s">
        <v>122</v>
      </c>
      <c r="AU99" s="140" t="s">
        <v>20</v>
      </c>
      <c r="AY99" s="16" t="s">
        <v>171</v>
      </c>
      <c r="BE99" s="141">
        <f t="shared" si="4"/>
        <v>0</v>
      </c>
      <c r="BF99" s="141">
        <f t="shared" si="5"/>
        <v>0</v>
      </c>
      <c r="BG99" s="141">
        <f t="shared" si="6"/>
        <v>0</v>
      </c>
      <c r="BH99" s="141">
        <f t="shared" si="7"/>
        <v>0</v>
      </c>
      <c r="BI99" s="141">
        <f t="shared" si="8"/>
        <v>0</v>
      </c>
      <c r="BJ99" s="16" t="s">
        <v>37</v>
      </c>
      <c r="BK99" s="141">
        <f t="shared" si="9"/>
        <v>0</v>
      </c>
      <c r="BL99" s="16" t="s">
        <v>176</v>
      </c>
      <c r="BM99" s="140" t="s">
        <v>809</v>
      </c>
    </row>
    <row r="100" spans="2:65" s="1" customFormat="1" ht="16.5" customHeight="1">
      <c r="B100" s="128"/>
      <c r="C100" s="129" t="s">
        <v>201</v>
      </c>
      <c r="D100" s="129" t="s">
        <v>116</v>
      </c>
      <c r="E100" s="130" t="s">
        <v>810</v>
      </c>
      <c r="F100" s="131" t="s">
        <v>802</v>
      </c>
      <c r="G100" s="132" t="s">
        <v>244</v>
      </c>
      <c r="H100" s="133">
        <v>1</v>
      </c>
      <c r="I100" s="134">
        <v>0</v>
      </c>
      <c r="J100" s="134">
        <f t="shared" si="0"/>
        <v>0</v>
      </c>
      <c r="K100" s="135"/>
      <c r="L100" s="29"/>
      <c r="M100" s="136" t="s">
        <v>3</v>
      </c>
      <c r="N100" s="137" t="s">
        <v>48</v>
      </c>
      <c r="O100" s="138">
        <v>2.5750000000000002</v>
      </c>
      <c r="P100" s="138">
        <f t="shared" si="1"/>
        <v>2.5750000000000002</v>
      </c>
      <c r="Q100" s="138">
        <v>0.35743999999999998</v>
      </c>
      <c r="R100" s="138">
        <f t="shared" si="2"/>
        <v>0.35743999999999998</v>
      </c>
      <c r="S100" s="138">
        <v>0</v>
      </c>
      <c r="T100" s="139">
        <f t="shared" si="3"/>
        <v>0</v>
      </c>
      <c r="AR100" s="140" t="s">
        <v>176</v>
      </c>
      <c r="AT100" s="140" t="s">
        <v>116</v>
      </c>
      <c r="AU100" s="140" t="s">
        <v>20</v>
      </c>
      <c r="AY100" s="16" t="s">
        <v>171</v>
      </c>
      <c r="BE100" s="141">
        <f t="shared" si="4"/>
        <v>0</v>
      </c>
      <c r="BF100" s="141">
        <f t="shared" si="5"/>
        <v>0</v>
      </c>
      <c r="BG100" s="141">
        <f t="shared" si="6"/>
        <v>0</v>
      </c>
      <c r="BH100" s="141">
        <f t="shared" si="7"/>
        <v>0</v>
      </c>
      <c r="BI100" s="141">
        <f t="shared" si="8"/>
        <v>0</v>
      </c>
      <c r="BJ100" s="16" t="s">
        <v>37</v>
      </c>
      <c r="BK100" s="141">
        <f t="shared" si="9"/>
        <v>0</v>
      </c>
      <c r="BL100" s="16" t="s">
        <v>176</v>
      </c>
      <c r="BM100" s="140" t="s">
        <v>811</v>
      </c>
    </row>
    <row r="101" spans="2:65" s="1" customFormat="1" ht="16.5" customHeight="1">
      <c r="B101" s="128"/>
      <c r="C101" s="129" t="s">
        <v>209</v>
      </c>
      <c r="D101" s="129" t="s">
        <v>116</v>
      </c>
      <c r="E101" s="130" t="s">
        <v>812</v>
      </c>
      <c r="F101" s="131" t="s">
        <v>805</v>
      </c>
      <c r="G101" s="132" t="s">
        <v>244</v>
      </c>
      <c r="H101" s="133">
        <v>1</v>
      </c>
      <c r="I101" s="134">
        <v>0</v>
      </c>
      <c r="J101" s="134">
        <f t="shared" si="0"/>
        <v>0</v>
      </c>
      <c r="K101" s="135"/>
      <c r="L101" s="29"/>
      <c r="M101" s="136" t="s">
        <v>3</v>
      </c>
      <c r="N101" s="137" t="s">
        <v>48</v>
      </c>
      <c r="O101" s="138">
        <v>0</v>
      </c>
      <c r="P101" s="138">
        <f t="shared" si="1"/>
        <v>0</v>
      </c>
      <c r="Q101" s="138">
        <v>0</v>
      </c>
      <c r="R101" s="138">
        <f t="shared" si="2"/>
        <v>0</v>
      </c>
      <c r="S101" s="138">
        <v>0</v>
      </c>
      <c r="T101" s="139">
        <f t="shared" si="3"/>
        <v>0</v>
      </c>
      <c r="AR101" s="140" t="s">
        <v>176</v>
      </c>
      <c r="AT101" s="140" t="s">
        <v>116</v>
      </c>
      <c r="AU101" s="140" t="s">
        <v>20</v>
      </c>
      <c r="AY101" s="16" t="s">
        <v>171</v>
      </c>
      <c r="BE101" s="141">
        <f t="shared" si="4"/>
        <v>0</v>
      </c>
      <c r="BF101" s="141">
        <f t="shared" si="5"/>
        <v>0</v>
      </c>
      <c r="BG101" s="141">
        <f t="shared" si="6"/>
        <v>0</v>
      </c>
      <c r="BH101" s="141">
        <f t="shared" si="7"/>
        <v>0</v>
      </c>
      <c r="BI101" s="141">
        <f t="shared" si="8"/>
        <v>0</v>
      </c>
      <c r="BJ101" s="16" t="s">
        <v>37</v>
      </c>
      <c r="BK101" s="141">
        <f t="shared" si="9"/>
        <v>0</v>
      </c>
      <c r="BL101" s="16" t="s">
        <v>176</v>
      </c>
      <c r="BM101" s="140" t="s">
        <v>813</v>
      </c>
    </row>
    <row r="102" spans="2:65" s="11" customFormat="1" ht="25.9" customHeight="1">
      <c r="B102" s="117"/>
      <c r="D102" s="118" t="s">
        <v>76</v>
      </c>
      <c r="E102" s="119" t="s">
        <v>344</v>
      </c>
      <c r="F102" s="119" t="s">
        <v>345</v>
      </c>
      <c r="J102" s="120">
        <f>BK102</f>
        <v>0</v>
      </c>
      <c r="L102" s="117"/>
      <c r="M102" s="121"/>
      <c r="P102" s="122">
        <f>P103+P107+P111+P118+P125</f>
        <v>0</v>
      </c>
      <c r="R102" s="122">
        <f>R103+R107+R111+R118+R125</f>
        <v>0</v>
      </c>
      <c r="T102" s="123">
        <f>T103+T107+T111+T118+T125</f>
        <v>0</v>
      </c>
      <c r="AR102" s="118" t="s">
        <v>201</v>
      </c>
      <c r="AT102" s="124" t="s">
        <v>76</v>
      </c>
      <c r="AU102" s="124" t="s">
        <v>77</v>
      </c>
      <c r="AY102" s="118" t="s">
        <v>171</v>
      </c>
      <c r="BK102" s="125">
        <f>BK103+BK107+BK111+BK118+BK125</f>
        <v>0</v>
      </c>
    </row>
    <row r="103" spans="2:65" s="11" customFormat="1" ht="22.9" customHeight="1">
      <c r="B103" s="117"/>
      <c r="D103" s="118" t="s">
        <v>76</v>
      </c>
      <c r="E103" s="126" t="s">
        <v>346</v>
      </c>
      <c r="F103" s="126" t="s">
        <v>347</v>
      </c>
      <c r="J103" s="127">
        <f>BK103</f>
        <v>0</v>
      </c>
      <c r="L103" s="117"/>
      <c r="M103" s="121"/>
      <c r="P103" s="122">
        <f>SUM(P104:P106)</f>
        <v>0</v>
      </c>
      <c r="R103" s="122">
        <f>SUM(R104:R106)</f>
        <v>0</v>
      </c>
      <c r="T103" s="123">
        <f>SUM(T104:T106)</f>
        <v>0</v>
      </c>
      <c r="AR103" s="118" t="s">
        <v>201</v>
      </c>
      <c r="AT103" s="124" t="s">
        <v>76</v>
      </c>
      <c r="AU103" s="124" t="s">
        <v>37</v>
      </c>
      <c r="AY103" s="118" t="s">
        <v>171</v>
      </c>
      <c r="BK103" s="125">
        <f>SUM(BK104:BK106)</f>
        <v>0</v>
      </c>
    </row>
    <row r="104" spans="2:65" s="1" customFormat="1" ht="16.5" customHeight="1">
      <c r="B104" s="128"/>
      <c r="C104" s="129" t="s">
        <v>217</v>
      </c>
      <c r="D104" s="129" t="s">
        <v>116</v>
      </c>
      <c r="E104" s="130" t="s">
        <v>349</v>
      </c>
      <c r="F104" s="131" t="s">
        <v>347</v>
      </c>
      <c r="G104" s="132" t="s">
        <v>350</v>
      </c>
      <c r="H104" s="133">
        <v>1</v>
      </c>
      <c r="I104" s="134">
        <v>0</v>
      </c>
      <c r="J104" s="134">
        <f>ROUND(I104*H104,2)</f>
        <v>0</v>
      </c>
      <c r="K104" s="135"/>
      <c r="L104" s="29"/>
      <c r="M104" s="136" t="s">
        <v>3</v>
      </c>
      <c r="N104" s="137" t="s">
        <v>48</v>
      </c>
      <c r="O104" s="138">
        <v>0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351</v>
      </c>
      <c r="AT104" s="140" t="s">
        <v>116</v>
      </c>
      <c r="AU104" s="140" t="s">
        <v>20</v>
      </c>
      <c r="AY104" s="16" t="s">
        <v>171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6" t="s">
        <v>37</v>
      </c>
      <c r="BK104" s="141">
        <f>ROUND(I104*H104,2)</f>
        <v>0</v>
      </c>
      <c r="BL104" s="16" t="s">
        <v>351</v>
      </c>
      <c r="BM104" s="140" t="s">
        <v>814</v>
      </c>
    </row>
    <row r="105" spans="2:65" s="1" customFormat="1">
      <c r="B105" s="29"/>
      <c r="D105" s="142" t="s">
        <v>178</v>
      </c>
      <c r="F105" s="143" t="s">
        <v>353</v>
      </c>
      <c r="L105" s="29"/>
      <c r="M105" s="144"/>
      <c r="T105" s="50"/>
      <c r="AT105" s="16" t="s">
        <v>178</v>
      </c>
      <c r="AU105" s="16" t="s">
        <v>20</v>
      </c>
    </row>
    <row r="106" spans="2:65" s="1" customFormat="1" ht="58.5">
      <c r="B106" s="29"/>
      <c r="D106" s="146" t="s">
        <v>134</v>
      </c>
      <c r="F106" s="158" t="s">
        <v>354</v>
      </c>
      <c r="L106" s="29"/>
      <c r="M106" s="144"/>
      <c r="T106" s="50"/>
      <c r="AT106" s="16" t="s">
        <v>134</v>
      </c>
      <c r="AU106" s="16" t="s">
        <v>20</v>
      </c>
    </row>
    <row r="107" spans="2:65" s="11" customFormat="1" ht="22.9" customHeight="1">
      <c r="B107" s="117"/>
      <c r="D107" s="118" t="s">
        <v>76</v>
      </c>
      <c r="E107" s="126" t="s">
        <v>355</v>
      </c>
      <c r="F107" s="126" t="s">
        <v>356</v>
      </c>
      <c r="J107" s="127">
        <f>BK107</f>
        <v>0</v>
      </c>
      <c r="L107" s="117"/>
      <c r="M107" s="121"/>
      <c r="P107" s="122">
        <f>SUM(P108:P110)</f>
        <v>0</v>
      </c>
      <c r="R107" s="122">
        <f>SUM(R108:R110)</f>
        <v>0</v>
      </c>
      <c r="T107" s="123">
        <f>SUM(T108:T110)</f>
        <v>0</v>
      </c>
      <c r="AR107" s="118" t="s">
        <v>201</v>
      </c>
      <c r="AT107" s="124" t="s">
        <v>76</v>
      </c>
      <c r="AU107" s="124" t="s">
        <v>37</v>
      </c>
      <c r="AY107" s="118" t="s">
        <v>171</v>
      </c>
      <c r="BK107" s="125">
        <f>SUM(BK108:BK110)</f>
        <v>0</v>
      </c>
    </row>
    <row r="108" spans="2:65" s="1" customFormat="1" ht="16.5" customHeight="1">
      <c r="B108" s="128"/>
      <c r="C108" s="129" t="s">
        <v>223</v>
      </c>
      <c r="D108" s="129" t="s">
        <v>116</v>
      </c>
      <c r="E108" s="130" t="s">
        <v>358</v>
      </c>
      <c r="F108" s="131" t="s">
        <v>356</v>
      </c>
      <c r="G108" s="132" t="s">
        <v>350</v>
      </c>
      <c r="H108" s="133">
        <v>1</v>
      </c>
      <c r="I108" s="134">
        <v>0</v>
      </c>
      <c r="J108" s="134">
        <f>ROUND(I108*H108,2)</f>
        <v>0</v>
      </c>
      <c r="K108" s="135"/>
      <c r="L108" s="29"/>
      <c r="M108" s="136" t="s">
        <v>3</v>
      </c>
      <c r="N108" s="137" t="s">
        <v>48</v>
      </c>
      <c r="O108" s="138">
        <v>0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9">
        <f>S108*H108</f>
        <v>0</v>
      </c>
      <c r="AR108" s="140" t="s">
        <v>351</v>
      </c>
      <c r="AT108" s="140" t="s">
        <v>116</v>
      </c>
      <c r="AU108" s="140" t="s">
        <v>20</v>
      </c>
      <c r="AY108" s="16" t="s">
        <v>171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6" t="s">
        <v>37</v>
      </c>
      <c r="BK108" s="141">
        <f>ROUND(I108*H108,2)</f>
        <v>0</v>
      </c>
      <c r="BL108" s="16" t="s">
        <v>351</v>
      </c>
      <c r="BM108" s="140" t="s">
        <v>815</v>
      </c>
    </row>
    <row r="109" spans="2:65" s="1" customFormat="1">
      <c r="B109" s="29"/>
      <c r="D109" s="142" t="s">
        <v>178</v>
      </c>
      <c r="F109" s="143" t="s">
        <v>360</v>
      </c>
      <c r="L109" s="29"/>
      <c r="M109" s="144"/>
      <c r="T109" s="50"/>
      <c r="AT109" s="16" t="s">
        <v>178</v>
      </c>
      <c r="AU109" s="16" t="s">
        <v>20</v>
      </c>
    </row>
    <row r="110" spans="2:65" s="1" customFormat="1" ht="126.75">
      <c r="B110" s="29"/>
      <c r="D110" s="146" t="s">
        <v>134</v>
      </c>
      <c r="F110" s="158" t="s">
        <v>361</v>
      </c>
      <c r="L110" s="29"/>
      <c r="M110" s="144"/>
      <c r="T110" s="50"/>
      <c r="AT110" s="16" t="s">
        <v>134</v>
      </c>
      <c r="AU110" s="16" t="s">
        <v>20</v>
      </c>
    </row>
    <row r="111" spans="2:65" s="11" customFormat="1" ht="22.9" customHeight="1">
      <c r="B111" s="117"/>
      <c r="D111" s="118" t="s">
        <v>76</v>
      </c>
      <c r="E111" s="126" t="s">
        <v>362</v>
      </c>
      <c r="F111" s="126" t="s">
        <v>363</v>
      </c>
      <c r="J111" s="127">
        <f>BK111</f>
        <v>0</v>
      </c>
      <c r="L111" s="117"/>
      <c r="M111" s="121"/>
      <c r="P111" s="122">
        <f>SUM(P112:P117)</f>
        <v>0</v>
      </c>
      <c r="R111" s="122">
        <f>SUM(R112:R117)</f>
        <v>0</v>
      </c>
      <c r="T111" s="123">
        <f>SUM(T112:T117)</f>
        <v>0</v>
      </c>
      <c r="AR111" s="118" t="s">
        <v>201</v>
      </c>
      <c r="AT111" s="124" t="s">
        <v>76</v>
      </c>
      <c r="AU111" s="124" t="s">
        <v>37</v>
      </c>
      <c r="AY111" s="118" t="s">
        <v>171</v>
      </c>
      <c r="BK111" s="125">
        <f>SUM(BK112:BK117)</f>
        <v>0</v>
      </c>
    </row>
    <row r="112" spans="2:65" s="1" customFormat="1" ht="16.5" customHeight="1">
      <c r="B112" s="128"/>
      <c r="C112" s="129" t="s">
        <v>228</v>
      </c>
      <c r="D112" s="129" t="s">
        <v>116</v>
      </c>
      <c r="E112" s="130" t="s">
        <v>365</v>
      </c>
      <c r="F112" s="131" t="s">
        <v>363</v>
      </c>
      <c r="G112" s="132" t="s">
        <v>366</v>
      </c>
      <c r="H112" s="133">
        <v>17937.72</v>
      </c>
      <c r="I112" s="134">
        <v>0</v>
      </c>
      <c r="J112" s="134">
        <f>ROUND(I112*H112,2)</f>
        <v>0</v>
      </c>
      <c r="K112" s="135"/>
      <c r="L112" s="29"/>
      <c r="M112" s="136" t="s">
        <v>3</v>
      </c>
      <c r="N112" s="137" t="s">
        <v>48</v>
      </c>
      <c r="O112" s="138">
        <v>0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351</v>
      </c>
      <c r="AT112" s="140" t="s">
        <v>116</v>
      </c>
      <c r="AU112" s="140" t="s">
        <v>20</v>
      </c>
      <c r="AY112" s="16" t="s">
        <v>171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6" t="s">
        <v>37</v>
      </c>
      <c r="BK112" s="141">
        <f>ROUND(I112*H112,2)</f>
        <v>0</v>
      </c>
      <c r="BL112" s="16" t="s">
        <v>351</v>
      </c>
      <c r="BM112" s="140" t="s">
        <v>816</v>
      </c>
    </row>
    <row r="113" spans="2:65" s="1" customFormat="1">
      <c r="B113" s="29"/>
      <c r="D113" s="142" t="s">
        <v>178</v>
      </c>
      <c r="F113" s="143" t="s">
        <v>368</v>
      </c>
      <c r="L113" s="29"/>
      <c r="M113" s="144"/>
      <c r="T113" s="50"/>
      <c r="AT113" s="16" t="s">
        <v>178</v>
      </c>
      <c r="AU113" s="16" t="s">
        <v>20</v>
      </c>
    </row>
    <row r="114" spans="2:65" s="1" customFormat="1" ht="175.5">
      <c r="B114" s="29"/>
      <c r="D114" s="146" t="s">
        <v>134</v>
      </c>
      <c r="F114" s="158" t="s">
        <v>369</v>
      </c>
      <c r="L114" s="29"/>
      <c r="M114" s="144"/>
      <c r="T114" s="50"/>
      <c r="AT114" s="16" t="s">
        <v>134</v>
      </c>
      <c r="AU114" s="16" t="s">
        <v>20</v>
      </c>
    </row>
    <row r="115" spans="2:65" s="1" customFormat="1" ht="16.5" customHeight="1">
      <c r="B115" s="128"/>
      <c r="C115" s="129" t="s">
        <v>236</v>
      </c>
      <c r="D115" s="129" t="s">
        <v>116</v>
      </c>
      <c r="E115" s="130" t="s">
        <v>371</v>
      </c>
      <c r="F115" s="131" t="s">
        <v>372</v>
      </c>
      <c r="G115" s="132" t="s">
        <v>350</v>
      </c>
      <c r="H115" s="133">
        <v>1</v>
      </c>
      <c r="I115" s="134">
        <v>0</v>
      </c>
      <c r="J115" s="134">
        <f>ROUND(I115*H115,2)</f>
        <v>0</v>
      </c>
      <c r="K115" s="135"/>
      <c r="L115" s="29"/>
      <c r="M115" s="136" t="s">
        <v>3</v>
      </c>
      <c r="N115" s="137" t="s">
        <v>48</v>
      </c>
      <c r="O115" s="138">
        <v>0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351</v>
      </c>
      <c r="AT115" s="140" t="s">
        <v>116</v>
      </c>
      <c r="AU115" s="140" t="s">
        <v>20</v>
      </c>
      <c r="AY115" s="16" t="s">
        <v>171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6" t="s">
        <v>37</v>
      </c>
      <c r="BK115" s="141">
        <f>ROUND(I115*H115,2)</f>
        <v>0</v>
      </c>
      <c r="BL115" s="16" t="s">
        <v>351</v>
      </c>
      <c r="BM115" s="140" t="s">
        <v>817</v>
      </c>
    </row>
    <row r="116" spans="2:65" s="1" customFormat="1">
      <c r="B116" s="29"/>
      <c r="D116" s="142" t="s">
        <v>178</v>
      </c>
      <c r="F116" s="143" t="s">
        <v>374</v>
      </c>
      <c r="L116" s="29"/>
      <c r="M116" s="144"/>
      <c r="T116" s="50"/>
      <c r="AT116" s="16" t="s">
        <v>178</v>
      </c>
      <c r="AU116" s="16" t="s">
        <v>20</v>
      </c>
    </row>
    <row r="117" spans="2:65" s="1" customFormat="1" ht="48.75">
      <c r="B117" s="29"/>
      <c r="D117" s="146" t="s">
        <v>134</v>
      </c>
      <c r="F117" s="158" t="s">
        <v>375</v>
      </c>
      <c r="L117" s="29"/>
      <c r="M117" s="144"/>
      <c r="T117" s="50"/>
      <c r="AT117" s="16" t="s">
        <v>134</v>
      </c>
      <c r="AU117" s="16" t="s">
        <v>20</v>
      </c>
    </row>
    <row r="118" spans="2:65" s="11" customFormat="1" ht="22.9" customHeight="1">
      <c r="B118" s="117"/>
      <c r="D118" s="118" t="s">
        <v>76</v>
      </c>
      <c r="E118" s="126" t="s">
        <v>376</v>
      </c>
      <c r="F118" s="126" t="s">
        <v>377</v>
      </c>
      <c r="J118" s="127">
        <f>BK118</f>
        <v>0</v>
      </c>
      <c r="L118" s="117"/>
      <c r="M118" s="121"/>
      <c r="P118" s="122">
        <f>SUM(P119:P124)</f>
        <v>0</v>
      </c>
      <c r="R118" s="122">
        <f>SUM(R119:R124)</f>
        <v>0</v>
      </c>
      <c r="T118" s="123">
        <f>SUM(T119:T124)</f>
        <v>0</v>
      </c>
      <c r="AR118" s="118" t="s">
        <v>201</v>
      </c>
      <c r="AT118" s="124" t="s">
        <v>76</v>
      </c>
      <c r="AU118" s="124" t="s">
        <v>37</v>
      </c>
      <c r="AY118" s="118" t="s">
        <v>171</v>
      </c>
      <c r="BK118" s="125">
        <f>SUM(BK119:BK124)</f>
        <v>0</v>
      </c>
    </row>
    <row r="119" spans="2:65" s="1" customFormat="1" ht="16.5" customHeight="1">
      <c r="B119" s="128"/>
      <c r="C119" s="129" t="s">
        <v>241</v>
      </c>
      <c r="D119" s="129" t="s">
        <v>116</v>
      </c>
      <c r="E119" s="130" t="s">
        <v>379</v>
      </c>
      <c r="F119" s="131" t="s">
        <v>377</v>
      </c>
      <c r="G119" s="132" t="s">
        <v>366</v>
      </c>
      <c r="H119" s="133">
        <v>17937.72</v>
      </c>
      <c r="I119" s="134">
        <v>0</v>
      </c>
      <c r="J119" s="134">
        <f>ROUND(I119*H119,2)</f>
        <v>0</v>
      </c>
      <c r="K119" s="135"/>
      <c r="L119" s="29"/>
      <c r="M119" s="136" t="s">
        <v>3</v>
      </c>
      <c r="N119" s="137" t="s">
        <v>48</v>
      </c>
      <c r="O119" s="138">
        <v>0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351</v>
      </c>
      <c r="AT119" s="140" t="s">
        <v>116</v>
      </c>
      <c r="AU119" s="140" t="s">
        <v>20</v>
      </c>
      <c r="AY119" s="16" t="s">
        <v>171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6" t="s">
        <v>37</v>
      </c>
      <c r="BK119" s="141">
        <f>ROUND(I119*H119,2)</f>
        <v>0</v>
      </c>
      <c r="BL119" s="16" t="s">
        <v>351</v>
      </c>
      <c r="BM119" s="140" t="s">
        <v>818</v>
      </c>
    </row>
    <row r="120" spans="2:65" s="1" customFormat="1">
      <c r="B120" s="29"/>
      <c r="D120" s="142" t="s">
        <v>178</v>
      </c>
      <c r="F120" s="143" t="s">
        <v>381</v>
      </c>
      <c r="L120" s="29"/>
      <c r="M120" s="144"/>
      <c r="T120" s="50"/>
      <c r="AT120" s="16" t="s">
        <v>178</v>
      </c>
      <c r="AU120" s="16" t="s">
        <v>20</v>
      </c>
    </row>
    <row r="121" spans="2:65" s="1" customFormat="1" ht="16.5" customHeight="1">
      <c r="B121" s="128"/>
      <c r="C121" s="129" t="s">
        <v>248</v>
      </c>
      <c r="D121" s="129" t="s">
        <v>116</v>
      </c>
      <c r="E121" s="130" t="s">
        <v>383</v>
      </c>
      <c r="F121" s="131" t="s">
        <v>384</v>
      </c>
      <c r="G121" s="132" t="s">
        <v>366</v>
      </c>
      <c r="H121" s="133">
        <v>17937.72</v>
      </c>
      <c r="I121" s="134">
        <v>0</v>
      </c>
      <c r="J121" s="134">
        <f>ROUND(I121*H121,2)</f>
        <v>0</v>
      </c>
      <c r="K121" s="135"/>
      <c r="L121" s="29"/>
      <c r="M121" s="136" t="s">
        <v>3</v>
      </c>
      <c r="N121" s="137" t="s">
        <v>48</v>
      </c>
      <c r="O121" s="138">
        <v>0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351</v>
      </c>
      <c r="AT121" s="140" t="s">
        <v>116</v>
      </c>
      <c r="AU121" s="140" t="s">
        <v>20</v>
      </c>
      <c r="AY121" s="16" t="s">
        <v>171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37</v>
      </c>
      <c r="BK121" s="141">
        <f>ROUND(I121*H121,2)</f>
        <v>0</v>
      </c>
      <c r="BL121" s="16" t="s">
        <v>351</v>
      </c>
      <c r="BM121" s="140" t="s">
        <v>819</v>
      </c>
    </row>
    <row r="122" spans="2:65" s="1" customFormat="1">
      <c r="B122" s="29"/>
      <c r="D122" s="142" t="s">
        <v>178</v>
      </c>
      <c r="F122" s="143" t="s">
        <v>386</v>
      </c>
      <c r="L122" s="29"/>
      <c r="M122" s="144"/>
      <c r="T122" s="50"/>
      <c r="AT122" s="16" t="s">
        <v>178</v>
      </c>
      <c r="AU122" s="16" t="s">
        <v>20</v>
      </c>
    </row>
    <row r="123" spans="2:65" s="1" customFormat="1" ht="16.5" customHeight="1">
      <c r="B123" s="128"/>
      <c r="C123" s="129" t="s">
        <v>253</v>
      </c>
      <c r="D123" s="129" t="s">
        <v>116</v>
      </c>
      <c r="E123" s="130" t="s">
        <v>388</v>
      </c>
      <c r="F123" s="131" t="s">
        <v>389</v>
      </c>
      <c r="G123" s="132" t="s">
        <v>366</v>
      </c>
      <c r="H123" s="133">
        <v>17937.72</v>
      </c>
      <c r="I123" s="134">
        <v>0</v>
      </c>
      <c r="J123" s="134">
        <f>ROUND(I123*H123,2)</f>
        <v>0</v>
      </c>
      <c r="K123" s="135"/>
      <c r="L123" s="29"/>
      <c r="M123" s="136" t="s">
        <v>3</v>
      </c>
      <c r="N123" s="137" t="s">
        <v>48</v>
      </c>
      <c r="O123" s="138">
        <v>0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351</v>
      </c>
      <c r="AT123" s="140" t="s">
        <v>116</v>
      </c>
      <c r="AU123" s="140" t="s">
        <v>20</v>
      </c>
      <c r="AY123" s="16" t="s">
        <v>171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37</v>
      </c>
      <c r="BK123" s="141">
        <f>ROUND(I123*H123,2)</f>
        <v>0</v>
      </c>
      <c r="BL123" s="16" t="s">
        <v>351</v>
      </c>
      <c r="BM123" s="140" t="s">
        <v>820</v>
      </c>
    </row>
    <row r="124" spans="2:65" s="1" customFormat="1">
      <c r="B124" s="29"/>
      <c r="D124" s="142" t="s">
        <v>178</v>
      </c>
      <c r="F124" s="143" t="s">
        <v>391</v>
      </c>
      <c r="L124" s="29"/>
      <c r="M124" s="144"/>
      <c r="T124" s="50"/>
      <c r="AT124" s="16" t="s">
        <v>178</v>
      </c>
      <c r="AU124" s="16" t="s">
        <v>20</v>
      </c>
    </row>
    <row r="125" spans="2:65" s="11" customFormat="1" ht="22.9" customHeight="1">
      <c r="B125" s="117"/>
      <c r="D125" s="118" t="s">
        <v>76</v>
      </c>
      <c r="E125" s="126" t="s">
        <v>392</v>
      </c>
      <c r="F125" s="126" t="s">
        <v>393</v>
      </c>
      <c r="J125" s="127">
        <f>BK125</f>
        <v>0</v>
      </c>
      <c r="L125" s="117"/>
      <c r="M125" s="121"/>
      <c r="P125" s="122">
        <f>SUM(P126:P128)</f>
        <v>0</v>
      </c>
      <c r="R125" s="122">
        <f>SUM(R126:R128)</f>
        <v>0</v>
      </c>
      <c r="T125" s="123">
        <f>SUM(T126:T128)</f>
        <v>0</v>
      </c>
      <c r="AR125" s="118" t="s">
        <v>201</v>
      </c>
      <c r="AT125" s="124" t="s">
        <v>76</v>
      </c>
      <c r="AU125" s="124" t="s">
        <v>37</v>
      </c>
      <c r="AY125" s="118" t="s">
        <v>171</v>
      </c>
      <c r="BK125" s="125">
        <f>SUM(BK126:BK128)</f>
        <v>0</v>
      </c>
    </row>
    <row r="126" spans="2:65" s="1" customFormat="1" ht="16.5" customHeight="1">
      <c r="B126" s="128"/>
      <c r="C126" s="129" t="s">
        <v>259</v>
      </c>
      <c r="D126" s="129" t="s">
        <v>116</v>
      </c>
      <c r="E126" s="130" t="s">
        <v>395</v>
      </c>
      <c r="F126" s="131" t="s">
        <v>393</v>
      </c>
      <c r="G126" s="132" t="s">
        <v>366</v>
      </c>
      <c r="H126" s="133">
        <v>17937.72</v>
      </c>
      <c r="I126" s="134">
        <v>0</v>
      </c>
      <c r="J126" s="134">
        <f>ROUND(I126*H126,2)</f>
        <v>0</v>
      </c>
      <c r="K126" s="135"/>
      <c r="L126" s="29"/>
      <c r="M126" s="136" t="s">
        <v>3</v>
      </c>
      <c r="N126" s="137" t="s">
        <v>48</v>
      </c>
      <c r="O126" s="138">
        <v>0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351</v>
      </c>
      <c r="AT126" s="140" t="s">
        <v>116</v>
      </c>
      <c r="AU126" s="140" t="s">
        <v>20</v>
      </c>
      <c r="AY126" s="16" t="s">
        <v>171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37</v>
      </c>
      <c r="BK126" s="141">
        <f>ROUND(I126*H126,2)</f>
        <v>0</v>
      </c>
      <c r="BL126" s="16" t="s">
        <v>351</v>
      </c>
      <c r="BM126" s="140" t="s">
        <v>821</v>
      </c>
    </row>
    <row r="127" spans="2:65" s="1" customFormat="1">
      <c r="B127" s="29"/>
      <c r="D127" s="142" t="s">
        <v>178</v>
      </c>
      <c r="F127" s="143" t="s">
        <v>397</v>
      </c>
      <c r="L127" s="29"/>
      <c r="M127" s="144"/>
      <c r="T127" s="50"/>
      <c r="AT127" s="16" t="s">
        <v>178</v>
      </c>
      <c r="AU127" s="16" t="s">
        <v>20</v>
      </c>
    </row>
    <row r="128" spans="2:65" s="1" customFormat="1" ht="29.25">
      <c r="B128" s="29"/>
      <c r="D128" s="146" t="s">
        <v>134</v>
      </c>
      <c r="F128" s="158" t="s">
        <v>398</v>
      </c>
      <c r="L128" s="29"/>
      <c r="M128" s="159"/>
      <c r="N128" s="160"/>
      <c r="O128" s="160"/>
      <c r="P128" s="160"/>
      <c r="Q128" s="160"/>
      <c r="R128" s="160"/>
      <c r="S128" s="160"/>
      <c r="T128" s="161"/>
      <c r="AT128" s="16" t="s">
        <v>134</v>
      </c>
      <c r="AU128" s="16" t="s">
        <v>20</v>
      </c>
    </row>
    <row r="129" spans="2:12" s="1" customFormat="1" ht="6.95" customHeight="1"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29"/>
    </row>
  </sheetData>
  <autoFilter ref="C92:K128" xr:uid="{00000000-0009-0000-0000-000009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105" r:id="rId1" xr:uid="{00000000-0004-0000-0900-000000000000}"/>
    <hyperlink ref="F109" r:id="rId2" xr:uid="{00000000-0004-0000-0900-000001000000}"/>
    <hyperlink ref="F113" r:id="rId3" xr:uid="{00000000-0004-0000-0900-000002000000}"/>
    <hyperlink ref="F116" r:id="rId4" xr:uid="{00000000-0004-0000-0900-000003000000}"/>
    <hyperlink ref="F120" r:id="rId5" xr:uid="{00000000-0004-0000-0900-000004000000}"/>
    <hyperlink ref="F122" r:id="rId6" xr:uid="{00000000-0004-0000-0900-000005000000}"/>
    <hyperlink ref="F124" r:id="rId7" xr:uid="{00000000-0004-0000-0900-000006000000}"/>
    <hyperlink ref="F127" r:id="rId8" xr:uid="{00000000-0004-0000-09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9"/>
  <sheetViews>
    <sheetView showGridLines="0" topLeftCell="A78" workbookViewId="0">
      <selection activeCell="I130" sqref="I13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115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822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ROUND(J93,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ROUND((SUM(BE93:BE128)),  0)</f>
        <v>0</v>
      </c>
      <c r="I35" s="90">
        <v>0.21</v>
      </c>
      <c r="J35" s="80">
        <f>ROUND(((SUM(BE93:BE128))*I35),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ROUND((SUM(BF93:BF128)),  0)</f>
        <v>0</v>
      </c>
      <c r="I36" s="90">
        <v>0.15</v>
      </c>
      <c r="J36" s="80">
        <f>ROUND(((SUM(BF93:BF128))*I36),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ROUND((SUM(BG93:BG128)),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ROUND((SUM(BH93:BH128)),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ROUND((SUM(BI93:BI128)),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J - 2.6.2. Mobiliář se solárními panely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J93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J94</f>
        <v>0</v>
      </c>
      <c r="L64" s="100"/>
    </row>
    <row r="65" spans="2:12" s="9" customFormat="1" ht="19.899999999999999" hidden="1" customHeight="1">
      <c r="B65" s="104"/>
      <c r="D65" s="105" t="s">
        <v>148</v>
      </c>
      <c r="E65" s="106"/>
      <c r="F65" s="106"/>
      <c r="G65" s="106"/>
      <c r="H65" s="106"/>
      <c r="I65" s="106"/>
      <c r="J65" s="107">
        <f>J95</f>
        <v>0</v>
      </c>
      <c r="L65" s="104"/>
    </row>
    <row r="66" spans="2:12" s="8" customFormat="1" ht="24.95" hidden="1" customHeight="1">
      <c r="B66" s="100"/>
      <c r="D66" s="101" t="s">
        <v>150</v>
      </c>
      <c r="E66" s="102"/>
      <c r="F66" s="102"/>
      <c r="G66" s="102"/>
      <c r="H66" s="102"/>
      <c r="I66" s="102"/>
      <c r="J66" s="103">
        <f>J102</f>
        <v>0</v>
      </c>
      <c r="L66" s="100"/>
    </row>
    <row r="67" spans="2:12" s="9" customFormat="1" ht="19.899999999999999" hidden="1" customHeight="1">
      <c r="B67" s="104"/>
      <c r="D67" s="105" t="s">
        <v>151</v>
      </c>
      <c r="E67" s="106"/>
      <c r="F67" s="106"/>
      <c r="G67" s="106"/>
      <c r="H67" s="106"/>
      <c r="I67" s="106"/>
      <c r="J67" s="107">
        <f>J103</f>
        <v>0</v>
      </c>
      <c r="L67" s="104"/>
    </row>
    <row r="68" spans="2:12" s="9" customFormat="1" ht="19.899999999999999" hidden="1" customHeight="1">
      <c r="B68" s="104"/>
      <c r="D68" s="105" t="s">
        <v>152</v>
      </c>
      <c r="E68" s="106"/>
      <c r="F68" s="106"/>
      <c r="G68" s="106"/>
      <c r="H68" s="106"/>
      <c r="I68" s="106"/>
      <c r="J68" s="107">
        <f>J107</f>
        <v>0</v>
      </c>
      <c r="L68" s="104"/>
    </row>
    <row r="69" spans="2:12" s="9" customFormat="1" ht="19.899999999999999" hidden="1" customHeight="1">
      <c r="B69" s="104"/>
      <c r="D69" s="105" t="s">
        <v>153</v>
      </c>
      <c r="E69" s="106"/>
      <c r="F69" s="106"/>
      <c r="G69" s="106"/>
      <c r="H69" s="106"/>
      <c r="I69" s="106"/>
      <c r="J69" s="107">
        <f>J111</f>
        <v>0</v>
      </c>
      <c r="L69" s="104"/>
    </row>
    <row r="70" spans="2:12" s="9" customFormat="1" ht="19.899999999999999" hidden="1" customHeight="1">
      <c r="B70" s="104"/>
      <c r="D70" s="105" t="s">
        <v>154</v>
      </c>
      <c r="E70" s="106"/>
      <c r="F70" s="106"/>
      <c r="G70" s="106"/>
      <c r="H70" s="106"/>
      <c r="I70" s="106"/>
      <c r="J70" s="107">
        <f>J118</f>
        <v>0</v>
      </c>
      <c r="L70" s="104"/>
    </row>
    <row r="71" spans="2:12" s="9" customFormat="1" ht="19.899999999999999" hidden="1" customHeight="1">
      <c r="B71" s="104"/>
      <c r="D71" s="105" t="s">
        <v>155</v>
      </c>
      <c r="E71" s="106"/>
      <c r="F71" s="106"/>
      <c r="G71" s="106"/>
      <c r="H71" s="106"/>
      <c r="I71" s="106"/>
      <c r="J71" s="107">
        <f>J125</f>
        <v>0</v>
      </c>
      <c r="L71" s="104"/>
    </row>
    <row r="72" spans="2:12" s="1" customFormat="1" ht="21.75" hidden="1" customHeight="1">
      <c r="B72" s="29"/>
      <c r="L72" s="29"/>
    </row>
    <row r="73" spans="2:12" s="1" customFormat="1" ht="6.95" hidden="1" customHeight="1"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29"/>
    </row>
    <row r="74" spans="2:12" hidden="1"/>
    <row r="75" spans="2:12" hidden="1"/>
    <row r="76" spans="2:12" hidden="1"/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9"/>
    </row>
    <row r="78" spans="2:12" s="1" customFormat="1" ht="24.95" customHeight="1">
      <c r="B78" s="29"/>
      <c r="C78" s="20" t="s">
        <v>156</v>
      </c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5" t="s">
        <v>15</v>
      </c>
      <c r="L80" s="29"/>
    </row>
    <row r="81" spans="2:65" s="1" customFormat="1" ht="26.25" customHeight="1">
      <c r="B81" s="29"/>
      <c r="E81" s="216" t="str">
        <f>E7</f>
        <v>REVITALIZACE ZELENÉ INFRASTRUKTURY NEMOCNICE HAVÍŘOV, p.o.</v>
      </c>
      <c r="F81" s="217"/>
      <c r="G81" s="217"/>
      <c r="H81" s="217"/>
      <c r="L81" s="29"/>
    </row>
    <row r="82" spans="2:65" ht="12" customHeight="1">
      <c r="B82" s="19"/>
      <c r="C82" s="25" t="s">
        <v>138</v>
      </c>
      <c r="L82" s="19"/>
    </row>
    <row r="83" spans="2:65" s="1" customFormat="1" ht="16.5" customHeight="1">
      <c r="B83" s="29"/>
      <c r="E83" s="216" t="s">
        <v>139</v>
      </c>
      <c r="F83" s="215"/>
      <c r="G83" s="215"/>
      <c r="H83" s="215"/>
      <c r="L83" s="29"/>
    </row>
    <row r="84" spans="2:65" s="1" customFormat="1" ht="12" customHeight="1">
      <c r="B84" s="29"/>
      <c r="C84" s="25" t="s">
        <v>140</v>
      </c>
      <c r="L84" s="29"/>
    </row>
    <row r="85" spans="2:65" s="1" customFormat="1" ht="16.5" customHeight="1">
      <c r="B85" s="29"/>
      <c r="E85" s="212" t="str">
        <f>E11</f>
        <v>J - 2.6.2. Mobiliář se solárními panely</v>
      </c>
      <c r="F85" s="215"/>
      <c r="G85" s="215"/>
      <c r="H85" s="215"/>
      <c r="L85" s="29"/>
    </row>
    <row r="86" spans="2:65" s="1" customFormat="1" ht="6.95" customHeight="1">
      <c r="B86" s="29"/>
      <c r="L86" s="29"/>
    </row>
    <row r="87" spans="2:65" s="1" customFormat="1" ht="12" customHeight="1">
      <c r="B87" s="29"/>
      <c r="C87" s="25" t="s">
        <v>21</v>
      </c>
      <c r="F87" s="23" t="str">
        <f>F14</f>
        <v xml:space="preserve"> </v>
      </c>
      <c r="I87" s="25" t="s">
        <v>23</v>
      </c>
      <c r="J87" s="46" t="str">
        <f>IF(J14="","",J14)</f>
        <v>30. 11. 2023</v>
      </c>
      <c r="L87" s="29"/>
    </row>
    <row r="88" spans="2:65" s="1" customFormat="1" ht="6.95" customHeight="1">
      <c r="B88" s="29"/>
      <c r="L88" s="29"/>
    </row>
    <row r="89" spans="2:65" s="1" customFormat="1" ht="25.7" customHeight="1">
      <c r="B89" s="29"/>
      <c r="C89" s="25" t="s">
        <v>27</v>
      </c>
      <c r="F89" s="23" t="str">
        <f>E17</f>
        <v>Nemocnice Havířov, příspěvková organizace</v>
      </c>
      <c r="I89" s="25" t="s">
        <v>33</v>
      </c>
      <c r="J89" s="27" t="str">
        <f>E23</f>
        <v>Ing. Gabriela Pešková</v>
      </c>
      <c r="L89" s="29"/>
    </row>
    <row r="90" spans="2:65" s="1" customFormat="1" ht="15.2" customHeight="1">
      <c r="B90" s="29"/>
      <c r="C90" s="25" t="s">
        <v>32</v>
      </c>
      <c r="F90" s="23" t="str">
        <f>IF(E20="","",E20)</f>
        <v xml:space="preserve"> </v>
      </c>
      <c r="I90" s="25" t="s">
        <v>38</v>
      </c>
      <c r="J90" s="27" t="str">
        <f>E26</f>
        <v>Ing. Martina Cabáková</v>
      </c>
      <c r="L90" s="29"/>
    </row>
    <row r="91" spans="2:65" s="1" customFormat="1" ht="10.35" customHeight="1">
      <c r="B91" s="29"/>
      <c r="L91" s="29"/>
    </row>
    <row r="92" spans="2:65" s="10" customFormat="1" ht="29.25" customHeight="1">
      <c r="B92" s="108"/>
      <c r="C92" s="109" t="s">
        <v>157</v>
      </c>
      <c r="D92" s="110" t="s">
        <v>62</v>
      </c>
      <c r="E92" s="110" t="s">
        <v>58</v>
      </c>
      <c r="F92" s="110" t="s">
        <v>59</v>
      </c>
      <c r="G92" s="110" t="s">
        <v>158</v>
      </c>
      <c r="H92" s="110" t="s">
        <v>159</v>
      </c>
      <c r="I92" s="110" t="s">
        <v>160</v>
      </c>
      <c r="J92" s="111" t="s">
        <v>144</v>
      </c>
      <c r="K92" s="112" t="s">
        <v>161</v>
      </c>
      <c r="L92" s="108"/>
      <c r="M92" s="53" t="s">
        <v>3</v>
      </c>
      <c r="N92" s="54" t="s">
        <v>47</v>
      </c>
      <c r="O92" s="54" t="s">
        <v>162</v>
      </c>
      <c r="P92" s="54" t="s">
        <v>163</v>
      </c>
      <c r="Q92" s="54" t="s">
        <v>164</v>
      </c>
      <c r="R92" s="54" t="s">
        <v>165</v>
      </c>
      <c r="S92" s="54" t="s">
        <v>166</v>
      </c>
      <c r="T92" s="55" t="s">
        <v>167</v>
      </c>
    </row>
    <row r="93" spans="2:65" s="1" customFormat="1" ht="22.9" customHeight="1">
      <c r="B93" s="29"/>
      <c r="C93" s="58" t="s">
        <v>168</v>
      </c>
      <c r="J93" s="113">
        <f>BK93</f>
        <v>0</v>
      </c>
      <c r="L93" s="29"/>
      <c r="M93" s="56"/>
      <c r="N93" s="47"/>
      <c r="O93" s="47"/>
      <c r="P93" s="114">
        <f>P94+P102</f>
        <v>41.2</v>
      </c>
      <c r="Q93" s="47"/>
      <c r="R93" s="114">
        <f>R94+R102</f>
        <v>4.6467200000000002</v>
      </c>
      <c r="S93" s="47"/>
      <c r="T93" s="115">
        <f>T94+T102</f>
        <v>0</v>
      </c>
      <c r="AT93" s="16" t="s">
        <v>76</v>
      </c>
      <c r="AU93" s="16" t="s">
        <v>145</v>
      </c>
      <c r="BK93" s="116">
        <f>BK94+BK102</f>
        <v>0</v>
      </c>
    </row>
    <row r="94" spans="2:65" s="11" customFormat="1" ht="25.9" customHeight="1">
      <c r="B94" s="117"/>
      <c r="D94" s="118" t="s">
        <v>76</v>
      </c>
      <c r="E94" s="119" t="s">
        <v>169</v>
      </c>
      <c r="F94" s="119" t="s">
        <v>170</v>
      </c>
      <c r="J94" s="120">
        <f>BK94</f>
        <v>0</v>
      </c>
      <c r="L94" s="117"/>
      <c r="M94" s="121"/>
      <c r="P94" s="122">
        <f>P95</f>
        <v>41.2</v>
      </c>
      <c r="R94" s="122">
        <f>R95</f>
        <v>4.6467200000000002</v>
      </c>
      <c r="T94" s="123">
        <f>T95</f>
        <v>0</v>
      </c>
      <c r="AR94" s="118" t="s">
        <v>37</v>
      </c>
      <c r="AT94" s="124" t="s">
        <v>76</v>
      </c>
      <c r="AU94" s="124" t="s">
        <v>77</v>
      </c>
      <c r="AY94" s="118" t="s">
        <v>171</v>
      </c>
      <c r="BK94" s="125">
        <f>BK95</f>
        <v>0</v>
      </c>
    </row>
    <row r="95" spans="2:65" s="11" customFormat="1" ht="22.9" customHeight="1">
      <c r="B95" s="117"/>
      <c r="D95" s="118" t="s">
        <v>76</v>
      </c>
      <c r="E95" s="126" t="s">
        <v>228</v>
      </c>
      <c r="F95" s="126" t="s">
        <v>235</v>
      </c>
      <c r="J95" s="127">
        <f>BK95</f>
        <v>0</v>
      </c>
      <c r="L95" s="117"/>
      <c r="M95" s="121"/>
      <c r="P95" s="122">
        <f>SUM(P96:P101)</f>
        <v>41.2</v>
      </c>
      <c r="R95" s="122">
        <f>SUM(R96:R101)</f>
        <v>4.6467200000000002</v>
      </c>
      <c r="T95" s="123">
        <f>SUM(T96:T101)</f>
        <v>0</v>
      </c>
      <c r="AR95" s="118" t="s">
        <v>37</v>
      </c>
      <c r="AT95" s="124" t="s">
        <v>76</v>
      </c>
      <c r="AU95" s="124" t="s">
        <v>37</v>
      </c>
      <c r="AY95" s="118" t="s">
        <v>171</v>
      </c>
      <c r="BK95" s="125">
        <f>SUM(BK96:BK101)</f>
        <v>0</v>
      </c>
    </row>
    <row r="96" spans="2:65" s="1" customFormat="1" ht="78" customHeight="1">
      <c r="B96" s="128"/>
      <c r="C96" s="167" t="s">
        <v>37</v>
      </c>
      <c r="D96" s="167" t="s">
        <v>122</v>
      </c>
      <c r="E96" s="168" t="s">
        <v>823</v>
      </c>
      <c r="F96" s="169" t="s">
        <v>824</v>
      </c>
      <c r="G96" s="170" t="s">
        <v>244</v>
      </c>
      <c r="H96" s="171">
        <v>3</v>
      </c>
      <c r="I96" s="172">
        <v>0</v>
      </c>
      <c r="J96" s="172">
        <f t="shared" ref="J96:J101" si="0">ROUND(I96*H96,2)</f>
        <v>0</v>
      </c>
      <c r="K96" s="173"/>
      <c r="L96" s="174"/>
      <c r="M96" s="175" t="s">
        <v>3</v>
      </c>
      <c r="N96" s="176" t="s">
        <v>48</v>
      </c>
      <c r="O96" s="138">
        <v>0</v>
      </c>
      <c r="P96" s="138">
        <f t="shared" ref="P96:P101" si="1">O96*H96</f>
        <v>0</v>
      </c>
      <c r="Q96" s="138">
        <v>0</v>
      </c>
      <c r="R96" s="138">
        <f t="shared" ref="R96:R101" si="2">Q96*H96</f>
        <v>0</v>
      </c>
      <c r="S96" s="138">
        <v>0</v>
      </c>
      <c r="T96" s="139">
        <f t="shared" ref="T96:T101" si="3">S96*H96</f>
        <v>0</v>
      </c>
      <c r="AR96" s="140" t="s">
        <v>223</v>
      </c>
      <c r="AT96" s="140" t="s">
        <v>122</v>
      </c>
      <c r="AU96" s="140" t="s">
        <v>20</v>
      </c>
      <c r="AY96" s="16" t="s">
        <v>171</v>
      </c>
      <c r="BE96" s="141">
        <f t="shared" ref="BE96:BE101" si="4">IF(N96="základní",J96,0)</f>
        <v>0</v>
      </c>
      <c r="BF96" s="141">
        <f t="shared" ref="BF96:BF101" si="5">IF(N96="snížená",J96,0)</f>
        <v>0</v>
      </c>
      <c r="BG96" s="141">
        <f t="shared" ref="BG96:BG101" si="6">IF(N96="zákl. přenesená",J96,0)</f>
        <v>0</v>
      </c>
      <c r="BH96" s="141">
        <f t="shared" ref="BH96:BH101" si="7">IF(N96="sníž. přenesená",J96,0)</f>
        <v>0</v>
      </c>
      <c r="BI96" s="141">
        <f t="shared" ref="BI96:BI101" si="8">IF(N96="nulová",J96,0)</f>
        <v>0</v>
      </c>
      <c r="BJ96" s="16" t="s">
        <v>37</v>
      </c>
      <c r="BK96" s="141">
        <f t="shared" ref="BK96:BK101" si="9">ROUND(I96*H96,2)</f>
        <v>0</v>
      </c>
      <c r="BL96" s="16" t="s">
        <v>176</v>
      </c>
      <c r="BM96" s="140" t="s">
        <v>825</v>
      </c>
    </row>
    <row r="97" spans="2:65" s="1" customFormat="1" ht="16.5" customHeight="1">
      <c r="B97" s="128"/>
      <c r="C97" s="129" t="s">
        <v>20</v>
      </c>
      <c r="D97" s="129" t="s">
        <v>116</v>
      </c>
      <c r="E97" s="130" t="s">
        <v>826</v>
      </c>
      <c r="F97" s="131" t="s">
        <v>827</v>
      </c>
      <c r="G97" s="132" t="s">
        <v>244</v>
      </c>
      <c r="H97" s="133">
        <v>3</v>
      </c>
      <c r="I97" s="134">
        <v>0</v>
      </c>
      <c r="J97" s="134">
        <f t="shared" si="0"/>
        <v>0</v>
      </c>
      <c r="K97" s="135"/>
      <c r="L97" s="29"/>
      <c r="M97" s="136" t="s">
        <v>3</v>
      </c>
      <c r="N97" s="137" t="s">
        <v>48</v>
      </c>
      <c r="O97" s="138">
        <v>2.5750000000000002</v>
      </c>
      <c r="P97" s="138">
        <f t="shared" si="1"/>
        <v>7.7250000000000005</v>
      </c>
      <c r="Q97" s="138">
        <v>0</v>
      </c>
      <c r="R97" s="138">
        <f t="shared" si="2"/>
        <v>0</v>
      </c>
      <c r="S97" s="138">
        <v>0</v>
      </c>
      <c r="T97" s="139">
        <f t="shared" si="3"/>
        <v>0</v>
      </c>
      <c r="AR97" s="140" t="s">
        <v>176</v>
      </c>
      <c r="AT97" s="140" t="s">
        <v>116</v>
      </c>
      <c r="AU97" s="140" t="s">
        <v>20</v>
      </c>
      <c r="AY97" s="16" t="s">
        <v>171</v>
      </c>
      <c r="BE97" s="141">
        <f t="shared" si="4"/>
        <v>0</v>
      </c>
      <c r="BF97" s="141">
        <f t="shared" si="5"/>
        <v>0</v>
      </c>
      <c r="BG97" s="141">
        <f t="shared" si="6"/>
        <v>0</v>
      </c>
      <c r="BH97" s="141">
        <f t="shared" si="7"/>
        <v>0</v>
      </c>
      <c r="BI97" s="141">
        <f t="shared" si="8"/>
        <v>0</v>
      </c>
      <c r="BJ97" s="16" t="s">
        <v>37</v>
      </c>
      <c r="BK97" s="141">
        <f t="shared" si="9"/>
        <v>0</v>
      </c>
      <c r="BL97" s="16" t="s">
        <v>176</v>
      </c>
      <c r="BM97" s="140" t="s">
        <v>828</v>
      </c>
    </row>
    <row r="98" spans="2:65" s="1" customFormat="1" ht="16.5" customHeight="1">
      <c r="B98" s="128"/>
      <c r="C98" s="129" t="s">
        <v>189</v>
      </c>
      <c r="D98" s="129" t="s">
        <v>116</v>
      </c>
      <c r="E98" s="130" t="s">
        <v>829</v>
      </c>
      <c r="F98" s="131" t="s">
        <v>805</v>
      </c>
      <c r="G98" s="132" t="s">
        <v>244</v>
      </c>
      <c r="H98" s="133">
        <v>3</v>
      </c>
      <c r="I98" s="134">
        <v>0</v>
      </c>
      <c r="J98" s="134">
        <f t="shared" si="0"/>
        <v>0</v>
      </c>
      <c r="K98" s="135"/>
      <c r="L98" s="29"/>
      <c r="M98" s="136" t="s">
        <v>3</v>
      </c>
      <c r="N98" s="137" t="s">
        <v>48</v>
      </c>
      <c r="O98" s="138">
        <v>0</v>
      </c>
      <c r="P98" s="138">
        <f t="shared" si="1"/>
        <v>0</v>
      </c>
      <c r="Q98" s="138">
        <v>0</v>
      </c>
      <c r="R98" s="138">
        <f t="shared" si="2"/>
        <v>0</v>
      </c>
      <c r="S98" s="138">
        <v>0</v>
      </c>
      <c r="T98" s="139">
        <f t="shared" si="3"/>
        <v>0</v>
      </c>
      <c r="AR98" s="140" t="s">
        <v>176</v>
      </c>
      <c r="AT98" s="140" t="s">
        <v>116</v>
      </c>
      <c r="AU98" s="140" t="s">
        <v>20</v>
      </c>
      <c r="AY98" s="16" t="s">
        <v>171</v>
      </c>
      <c r="BE98" s="141">
        <f t="shared" si="4"/>
        <v>0</v>
      </c>
      <c r="BF98" s="141">
        <f t="shared" si="5"/>
        <v>0</v>
      </c>
      <c r="BG98" s="141">
        <f t="shared" si="6"/>
        <v>0</v>
      </c>
      <c r="BH98" s="141">
        <f t="shared" si="7"/>
        <v>0</v>
      </c>
      <c r="BI98" s="141">
        <f t="shared" si="8"/>
        <v>0</v>
      </c>
      <c r="BJ98" s="16" t="s">
        <v>37</v>
      </c>
      <c r="BK98" s="141">
        <f t="shared" si="9"/>
        <v>0</v>
      </c>
      <c r="BL98" s="16" t="s">
        <v>176</v>
      </c>
      <c r="BM98" s="140" t="s">
        <v>830</v>
      </c>
    </row>
    <row r="99" spans="2:65" s="1" customFormat="1" ht="78" customHeight="1">
      <c r="B99" s="128"/>
      <c r="C99" s="167" t="s">
        <v>176</v>
      </c>
      <c r="D99" s="167" t="s">
        <v>122</v>
      </c>
      <c r="E99" s="168" t="s">
        <v>831</v>
      </c>
      <c r="F99" s="169" t="s">
        <v>832</v>
      </c>
      <c r="G99" s="170" t="s">
        <v>244</v>
      </c>
      <c r="H99" s="171">
        <v>13</v>
      </c>
      <c r="I99" s="172">
        <v>0</v>
      </c>
      <c r="J99" s="172">
        <f t="shared" si="0"/>
        <v>0</v>
      </c>
      <c r="K99" s="173"/>
      <c r="L99" s="174"/>
      <c r="M99" s="175" t="s">
        <v>3</v>
      </c>
      <c r="N99" s="176" t="s">
        <v>48</v>
      </c>
      <c r="O99" s="138">
        <v>0</v>
      </c>
      <c r="P99" s="138">
        <f t="shared" si="1"/>
        <v>0</v>
      </c>
      <c r="Q99" s="138">
        <v>0</v>
      </c>
      <c r="R99" s="138">
        <f t="shared" si="2"/>
        <v>0</v>
      </c>
      <c r="S99" s="138">
        <v>0</v>
      </c>
      <c r="T99" s="139">
        <f t="shared" si="3"/>
        <v>0</v>
      </c>
      <c r="AR99" s="140" t="s">
        <v>223</v>
      </c>
      <c r="AT99" s="140" t="s">
        <v>122</v>
      </c>
      <c r="AU99" s="140" t="s">
        <v>20</v>
      </c>
      <c r="AY99" s="16" t="s">
        <v>171</v>
      </c>
      <c r="BE99" s="141">
        <f t="shared" si="4"/>
        <v>0</v>
      </c>
      <c r="BF99" s="141">
        <f t="shared" si="5"/>
        <v>0</v>
      </c>
      <c r="BG99" s="141">
        <f t="shared" si="6"/>
        <v>0</v>
      </c>
      <c r="BH99" s="141">
        <f t="shared" si="7"/>
        <v>0</v>
      </c>
      <c r="BI99" s="141">
        <f t="shared" si="8"/>
        <v>0</v>
      </c>
      <c r="BJ99" s="16" t="s">
        <v>37</v>
      </c>
      <c r="BK99" s="141">
        <f t="shared" si="9"/>
        <v>0</v>
      </c>
      <c r="BL99" s="16" t="s">
        <v>176</v>
      </c>
      <c r="BM99" s="140" t="s">
        <v>833</v>
      </c>
    </row>
    <row r="100" spans="2:65" s="1" customFormat="1" ht="16.5" customHeight="1">
      <c r="B100" s="128"/>
      <c r="C100" s="129" t="s">
        <v>201</v>
      </c>
      <c r="D100" s="129" t="s">
        <v>116</v>
      </c>
      <c r="E100" s="130" t="s">
        <v>834</v>
      </c>
      <c r="F100" s="131" t="s">
        <v>827</v>
      </c>
      <c r="G100" s="132" t="s">
        <v>244</v>
      </c>
      <c r="H100" s="133">
        <v>13</v>
      </c>
      <c r="I100" s="134">
        <v>0</v>
      </c>
      <c r="J100" s="134">
        <f t="shared" si="0"/>
        <v>0</v>
      </c>
      <c r="K100" s="135"/>
      <c r="L100" s="29"/>
      <c r="M100" s="136" t="s">
        <v>3</v>
      </c>
      <c r="N100" s="137" t="s">
        <v>48</v>
      </c>
      <c r="O100" s="138">
        <v>2.5750000000000002</v>
      </c>
      <c r="P100" s="138">
        <f t="shared" si="1"/>
        <v>33.475000000000001</v>
      </c>
      <c r="Q100" s="138">
        <v>0.35743999999999998</v>
      </c>
      <c r="R100" s="138">
        <f t="shared" si="2"/>
        <v>4.6467200000000002</v>
      </c>
      <c r="S100" s="138">
        <v>0</v>
      </c>
      <c r="T100" s="139">
        <f t="shared" si="3"/>
        <v>0</v>
      </c>
      <c r="AR100" s="140" t="s">
        <v>176</v>
      </c>
      <c r="AT100" s="140" t="s">
        <v>116</v>
      </c>
      <c r="AU100" s="140" t="s">
        <v>20</v>
      </c>
      <c r="AY100" s="16" t="s">
        <v>171</v>
      </c>
      <c r="BE100" s="141">
        <f t="shared" si="4"/>
        <v>0</v>
      </c>
      <c r="BF100" s="141">
        <f t="shared" si="5"/>
        <v>0</v>
      </c>
      <c r="BG100" s="141">
        <f t="shared" si="6"/>
        <v>0</v>
      </c>
      <c r="BH100" s="141">
        <f t="shared" si="7"/>
        <v>0</v>
      </c>
      <c r="BI100" s="141">
        <f t="shared" si="8"/>
        <v>0</v>
      </c>
      <c r="BJ100" s="16" t="s">
        <v>37</v>
      </c>
      <c r="BK100" s="141">
        <f t="shared" si="9"/>
        <v>0</v>
      </c>
      <c r="BL100" s="16" t="s">
        <v>176</v>
      </c>
      <c r="BM100" s="140" t="s">
        <v>835</v>
      </c>
    </row>
    <row r="101" spans="2:65" s="1" customFormat="1" ht="16.5" customHeight="1">
      <c r="B101" s="128"/>
      <c r="C101" s="129" t="s">
        <v>209</v>
      </c>
      <c r="D101" s="129" t="s">
        <v>116</v>
      </c>
      <c r="E101" s="130" t="s">
        <v>836</v>
      </c>
      <c r="F101" s="131" t="s">
        <v>805</v>
      </c>
      <c r="G101" s="132" t="s">
        <v>244</v>
      </c>
      <c r="H101" s="133">
        <v>13</v>
      </c>
      <c r="I101" s="134">
        <v>0</v>
      </c>
      <c r="J101" s="134">
        <f t="shared" si="0"/>
        <v>0</v>
      </c>
      <c r="K101" s="135"/>
      <c r="L101" s="29"/>
      <c r="M101" s="136" t="s">
        <v>3</v>
      </c>
      <c r="N101" s="137" t="s">
        <v>48</v>
      </c>
      <c r="O101" s="138">
        <v>0</v>
      </c>
      <c r="P101" s="138">
        <f t="shared" si="1"/>
        <v>0</v>
      </c>
      <c r="Q101" s="138">
        <v>0</v>
      </c>
      <c r="R101" s="138">
        <f t="shared" si="2"/>
        <v>0</v>
      </c>
      <c r="S101" s="138">
        <v>0</v>
      </c>
      <c r="T101" s="139">
        <f t="shared" si="3"/>
        <v>0</v>
      </c>
      <c r="AR101" s="140" t="s">
        <v>176</v>
      </c>
      <c r="AT101" s="140" t="s">
        <v>116</v>
      </c>
      <c r="AU101" s="140" t="s">
        <v>20</v>
      </c>
      <c r="AY101" s="16" t="s">
        <v>171</v>
      </c>
      <c r="BE101" s="141">
        <f t="shared" si="4"/>
        <v>0</v>
      </c>
      <c r="BF101" s="141">
        <f t="shared" si="5"/>
        <v>0</v>
      </c>
      <c r="BG101" s="141">
        <f t="shared" si="6"/>
        <v>0</v>
      </c>
      <c r="BH101" s="141">
        <f t="shared" si="7"/>
        <v>0</v>
      </c>
      <c r="BI101" s="141">
        <f t="shared" si="8"/>
        <v>0</v>
      </c>
      <c r="BJ101" s="16" t="s">
        <v>37</v>
      </c>
      <c r="BK101" s="141">
        <f t="shared" si="9"/>
        <v>0</v>
      </c>
      <c r="BL101" s="16" t="s">
        <v>176</v>
      </c>
      <c r="BM101" s="140" t="s">
        <v>837</v>
      </c>
    </row>
    <row r="102" spans="2:65" s="11" customFormat="1" ht="25.9" customHeight="1">
      <c r="B102" s="117"/>
      <c r="D102" s="118" t="s">
        <v>76</v>
      </c>
      <c r="E102" s="119" t="s">
        <v>344</v>
      </c>
      <c r="F102" s="119" t="s">
        <v>345</v>
      </c>
      <c r="J102" s="120">
        <f>BK102</f>
        <v>0</v>
      </c>
      <c r="L102" s="117"/>
      <c r="M102" s="121"/>
      <c r="P102" s="122">
        <f>P103+P107+P111+P118+P125</f>
        <v>0</v>
      </c>
      <c r="R102" s="122">
        <f>R103+R107+R111+R118+R125</f>
        <v>0</v>
      </c>
      <c r="T102" s="123">
        <f>T103+T107+T111+T118+T125</f>
        <v>0</v>
      </c>
      <c r="AR102" s="118" t="s">
        <v>201</v>
      </c>
      <c r="AT102" s="124" t="s">
        <v>76</v>
      </c>
      <c r="AU102" s="124" t="s">
        <v>77</v>
      </c>
      <c r="AY102" s="118" t="s">
        <v>171</v>
      </c>
      <c r="BK102" s="125">
        <f>BK103+BK107+BK111+BK118+BK125</f>
        <v>0</v>
      </c>
    </row>
    <row r="103" spans="2:65" s="11" customFormat="1" ht="22.9" customHeight="1">
      <c r="B103" s="117"/>
      <c r="D103" s="118" t="s">
        <v>76</v>
      </c>
      <c r="E103" s="126" t="s">
        <v>346</v>
      </c>
      <c r="F103" s="126" t="s">
        <v>347</v>
      </c>
      <c r="J103" s="127">
        <f>BK103</f>
        <v>0</v>
      </c>
      <c r="L103" s="117"/>
      <c r="M103" s="121"/>
      <c r="P103" s="122">
        <f>SUM(P104:P106)</f>
        <v>0</v>
      </c>
      <c r="R103" s="122">
        <f>SUM(R104:R106)</f>
        <v>0</v>
      </c>
      <c r="T103" s="123">
        <f>SUM(T104:T106)</f>
        <v>0</v>
      </c>
      <c r="AR103" s="118" t="s">
        <v>201</v>
      </c>
      <c r="AT103" s="124" t="s">
        <v>76</v>
      </c>
      <c r="AU103" s="124" t="s">
        <v>37</v>
      </c>
      <c r="AY103" s="118" t="s">
        <v>171</v>
      </c>
      <c r="BK103" s="125">
        <f>SUM(BK104:BK106)</f>
        <v>0</v>
      </c>
    </row>
    <row r="104" spans="2:65" s="1" customFormat="1" ht="16.5" customHeight="1">
      <c r="B104" s="128"/>
      <c r="C104" s="129" t="s">
        <v>217</v>
      </c>
      <c r="D104" s="129" t="s">
        <v>116</v>
      </c>
      <c r="E104" s="130" t="s">
        <v>349</v>
      </c>
      <c r="F104" s="131" t="s">
        <v>347</v>
      </c>
      <c r="G104" s="132" t="s">
        <v>350</v>
      </c>
      <c r="H104" s="133">
        <v>1</v>
      </c>
      <c r="I104" s="134">
        <v>0</v>
      </c>
      <c r="J104" s="134">
        <f>ROUND(I104*H104,2)</f>
        <v>0</v>
      </c>
      <c r="K104" s="135"/>
      <c r="L104" s="29"/>
      <c r="M104" s="136" t="s">
        <v>3</v>
      </c>
      <c r="N104" s="137" t="s">
        <v>48</v>
      </c>
      <c r="O104" s="138">
        <v>0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351</v>
      </c>
      <c r="AT104" s="140" t="s">
        <v>116</v>
      </c>
      <c r="AU104" s="140" t="s">
        <v>20</v>
      </c>
      <c r="AY104" s="16" t="s">
        <v>171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6" t="s">
        <v>37</v>
      </c>
      <c r="BK104" s="141">
        <f>ROUND(I104*H104,2)</f>
        <v>0</v>
      </c>
      <c r="BL104" s="16" t="s">
        <v>351</v>
      </c>
      <c r="BM104" s="140" t="s">
        <v>838</v>
      </c>
    </row>
    <row r="105" spans="2:65" s="1" customFormat="1">
      <c r="B105" s="29"/>
      <c r="D105" s="142" t="s">
        <v>178</v>
      </c>
      <c r="F105" s="143" t="s">
        <v>353</v>
      </c>
      <c r="L105" s="29"/>
      <c r="M105" s="144"/>
      <c r="T105" s="50"/>
      <c r="AT105" s="16" t="s">
        <v>178</v>
      </c>
      <c r="AU105" s="16" t="s">
        <v>20</v>
      </c>
    </row>
    <row r="106" spans="2:65" s="1" customFormat="1" ht="58.5">
      <c r="B106" s="29"/>
      <c r="D106" s="146" t="s">
        <v>134</v>
      </c>
      <c r="F106" s="158" t="s">
        <v>354</v>
      </c>
      <c r="L106" s="29"/>
      <c r="M106" s="144"/>
      <c r="T106" s="50"/>
      <c r="AT106" s="16" t="s">
        <v>134</v>
      </c>
      <c r="AU106" s="16" t="s">
        <v>20</v>
      </c>
    </row>
    <row r="107" spans="2:65" s="11" customFormat="1" ht="22.9" customHeight="1">
      <c r="B107" s="117"/>
      <c r="D107" s="118" t="s">
        <v>76</v>
      </c>
      <c r="E107" s="126" t="s">
        <v>355</v>
      </c>
      <c r="F107" s="126" t="s">
        <v>356</v>
      </c>
      <c r="J107" s="127">
        <f>BK107</f>
        <v>0</v>
      </c>
      <c r="L107" s="117"/>
      <c r="M107" s="121"/>
      <c r="P107" s="122">
        <f>SUM(P108:P110)</f>
        <v>0</v>
      </c>
      <c r="R107" s="122">
        <f>SUM(R108:R110)</f>
        <v>0</v>
      </c>
      <c r="T107" s="123">
        <f>SUM(T108:T110)</f>
        <v>0</v>
      </c>
      <c r="AR107" s="118" t="s">
        <v>201</v>
      </c>
      <c r="AT107" s="124" t="s">
        <v>76</v>
      </c>
      <c r="AU107" s="124" t="s">
        <v>37</v>
      </c>
      <c r="AY107" s="118" t="s">
        <v>171</v>
      </c>
      <c r="BK107" s="125">
        <f>SUM(BK108:BK110)</f>
        <v>0</v>
      </c>
    </row>
    <row r="108" spans="2:65" s="1" customFormat="1" ht="16.5" customHeight="1">
      <c r="B108" s="128"/>
      <c r="C108" s="129" t="s">
        <v>223</v>
      </c>
      <c r="D108" s="129" t="s">
        <v>116</v>
      </c>
      <c r="E108" s="130" t="s">
        <v>358</v>
      </c>
      <c r="F108" s="131" t="s">
        <v>356</v>
      </c>
      <c r="G108" s="132" t="s">
        <v>350</v>
      </c>
      <c r="H108" s="133">
        <v>1</v>
      </c>
      <c r="I108" s="134">
        <v>0</v>
      </c>
      <c r="J108" s="134">
        <f>ROUND(I108*H108,2)</f>
        <v>0</v>
      </c>
      <c r="K108" s="135"/>
      <c r="L108" s="29"/>
      <c r="M108" s="136" t="s">
        <v>3</v>
      </c>
      <c r="N108" s="137" t="s">
        <v>48</v>
      </c>
      <c r="O108" s="138">
        <v>0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9">
        <f>S108*H108</f>
        <v>0</v>
      </c>
      <c r="AR108" s="140" t="s">
        <v>351</v>
      </c>
      <c r="AT108" s="140" t="s">
        <v>116</v>
      </c>
      <c r="AU108" s="140" t="s">
        <v>20</v>
      </c>
      <c r="AY108" s="16" t="s">
        <v>171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6" t="s">
        <v>37</v>
      </c>
      <c r="BK108" s="141">
        <f>ROUND(I108*H108,2)</f>
        <v>0</v>
      </c>
      <c r="BL108" s="16" t="s">
        <v>351</v>
      </c>
      <c r="BM108" s="140" t="s">
        <v>839</v>
      </c>
    </row>
    <row r="109" spans="2:65" s="1" customFormat="1">
      <c r="B109" s="29"/>
      <c r="D109" s="142" t="s">
        <v>178</v>
      </c>
      <c r="F109" s="143" t="s">
        <v>360</v>
      </c>
      <c r="L109" s="29"/>
      <c r="M109" s="144"/>
      <c r="T109" s="50"/>
      <c r="AT109" s="16" t="s">
        <v>178</v>
      </c>
      <c r="AU109" s="16" t="s">
        <v>20</v>
      </c>
    </row>
    <row r="110" spans="2:65" s="1" customFormat="1" ht="126.75">
      <c r="B110" s="29"/>
      <c r="D110" s="146" t="s">
        <v>134</v>
      </c>
      <c r="F110" s="158" t="s">
        <v>361</v>
      </c>
      <c r="L110" s="29"/>
      <c r="M110" s="144"/>
      <c r="T110" s="50"/>
      <c r="AT110" s="16" t="s">
        <v>134</v>
      </c>
      <c r="AU110" s="16" t="s">
        <v>20</v>
      </c>
    </row>
    <row r="111" spans="2:65" s="11" customFormat="1" ht="22.9" customHeight="1">
      <c r="B111" s="117"/>
      <c r="D111" s="118" t="s">
        <v>76</v>
      </c>
      <c r="E111" s="126" t="s">
        <v>362</v>
      </c>
      <c r="F111" s="126" t="s">
        <v>363</v>
      </c>
      <c r="J111" s="127">
        <f>BK111</f>
        <v>0</v>
      </c>
      <c r="L111" s="117"/>
      <c r="M111" s="121"/>
      <c r="P111" s="122">
        <f>SUM(P112:P117)</f>
        <v>0</v>
      </c>
      <c r="R111" s="122">
        <f>SUM(R112:R117)</f>
        <v>0</v>
      </c>
      <c r="T111" s="123">
        <f>SUM(T112:T117)</f>
        <v>0</v>
      </c>
      <c r="AR111" s="118" t="s">
        <v>201</v>
      </c>
      <c r="AT111" s="124" t="s">
        <v>76</v>
      </c>
      <c r="AU111" s="124" t="s">
        <v>37</v>
      </c>
      <c r="AY111" s="118" t="s">
        <v>171</v>
      </c>
      <c r="BK111" s="125">
        <f>SUM(BK112:BK117)</f>
        <v>0</v>
      </c>
    </row>
    <row r="112" spans="2:65" s="1" customFormat="1" ht="16.5" customHeight="1">
      <c r="B112" s="128"/>
      <c r="C112" s="129" t="s">
        <v>228</v>
      </c>
      <c r="D112" s="129" t="s">
        <v>116</v>
      </c>
      <c r="E112" s="130" t="s">
        <v>365</v>
      </c>
      <c r="F112" s="131" t="s">
        <v>363</v>
      </c>
      <c r="G112" s="132" t="s">
        <v>366</v>
      </c>
      <c r="H112" s="133">
        <v>49633.89</v>
      </c>
      <c r="I112" s="134">
        <v>0</v>
      </c>
      <c r="J112" s="134">
        <f>ROUND(I112*H112,2)</f>
        <v>0</v>
      </c>
      <c r="K112" s="135"/>
      <c r="L112" s="29"/>
      <c r="M112" s="136" t="s">
        <v>3</v>
      </c>
      <c r="N112" s="137" t="s">
        <v>48</v>
      </c>
      <c r="O112" s="138">
        <v>0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351</v>
      </c>
      <c r="AT112" s="140" t="s">
        <v>116</v>
      </c>
      <c r="AU112" s="140" t="s">
        <v>20</v>
      </c>
      <c r="AY112" s="16" t="s">
        <v>171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6" t="s">
        <v>37</v>
      </c>
      <c r="BK112" s="141">
        <f>ROUND(I112*H112,2)</f>
        <v>0</v>
      </c>
      <c r="BL112" s="16" t="s">
        <v>351</v>
      </c>
      <c r="BM112" s="140" t="s">
        <v>840</v>
      </c>
    </row>
    <row r="113" spans="2:65" s="1" customFormat="1">
      <c r="B113" s="29"/>
      <c r="D113" s="142" t="s">
        <v>178</v>
      </c>
      <c r="F113" s="143" t="s">
        <v>368</v>
      </c>
      <c r="L113" s="29"/>
      <c r="M113" s="144"/>
      <c r="T113" s="50"/>
      <c r="AT113" s="16" t="s">
        <v>178</v>
      </c>
      <c r="AU113" s="16" t="s">
        <v>20</v>
      </c>
    </row>
    <row r="114" spans="2:65" s="1" customFormat="1" ht="175.5">
      <c r="B114" s="29"/>
      <c r="D114" s="146" t="s">
        <v>134</v>
      </c>
      <c r="F114" s="158" t="s">
        <v>369</v>
      </c>
      <c r="L114" s="29"/>
      <c r="M114" s="144"/>
      <c r="T114" s="50"/>
      <c r="AT114" s="16" t="s">
        <v>134</v>
      </c>
      <c r="AU114" s="16" t="s">
        <v>20</v>
      </c>
    </row>
    <row r="115" spans="2:65" s="1" customFormat="1" ht="16.5" customHeight="1">
      <c r="B115" s="128"/>
      <c r="C115" s="129" t="s">
        <v>236</v>
      </c>
      <c r="D115" s="129" t="s">
        <v>116</v>
      </c>
      <c r="E115" s="130" t="s">
        <v>371</v>
      </c>
      <c r="F115" s="131" t="s">
        <v>372</v>
      </c>
      <c r="G115" s="132" t="s">
        <v>350</v>
      </c>
      <c r="H115" s="133">
        <v>1</v>
      </c>
      <c r="I115" s="134">
        <v>0</v>
      </c>
      <c r="J115" s="134">
        <f>ROUND(I115*H115,2)</f>
        <v>0</v>
      </c>
      <c r="K115" s="135"/>
      <c r="L115" s="29"/>
      <c r="M115" s="136" t="s">
        <v>3</v>
      </c>
      <c r="N115" s="137" t="s">
        <v>48</v>
      </c>
      <c r="O115" s="138">
        <v>0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351</v>
      </c>
      <c r="AT115" s="140" t="s">
        <v>116</v>
      </c>
      <c r="AU115" s="140" t="s">
        <v>20</v>
      </c>
      <c r="AY115" s="16" t="s">
        <v>171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6" t="s">
        <v>37</v>
      </c>
      <c r="BK115" s="141">
        <f>ROUND(I115*H115,2)</f>
        <v>0</v>
      </c>
      <c r="BL115" s="16" t="s">
        <v>351</v>
      </c>
      <c r="BM115" s="140" t="s">
        <v>841</v>
      </c>
    </row>
    <row r="116" spans="2:65" s="1" customFormat="1">
      <c r="B116" s="29"/>
      <c r="D116" s="142" t="s">
        <v>178</v>
      </c>
      <c r="F116" s="143" t="s">
        <v>374</v>
      </c>
      <c r="L116" s="29"/>
      <c r="M116" s="144"/>
      <c r="T116" s="50"/>
      <c r="AT116" s="16" t="s">
        <v>178</v>
      </c>
      <c r="AU116" s="16" t="s">
        <v>20</v>
      </c>
    </row>
    <row r="117" spans="2:65" s="1" customFormat="1" ht="48.75">
      <c r="B117" s="29"/>
      <c r="D117" s="146" t="s">
        <v>134</v>
      </c>
      <c r="F117" s="158" t="s">
        <v>375</v>
      </c>
      <c r="L117" s="29"/>
      <c r="M117" s="144"/>
      <c r="T117" s="50"/>
      <c r="AT117" s="16" t="s">
        <v>134</v>
      </c>
      <c r="AU117" s="16" t="s">
        <v>20</v>
      </c>
    </row>
    <row r="118" spans="2:65" s="11" customFormat="1" ht="22.9" customHeight="1">
      <c r="B118" s="117"/>
      <c r="D118" s="118" t="s">
        <v>76</v>
      </c>
      <c r="E118" s="126" t="s">
        <v>376</v>
      </c>
      <c r="F118" s="126" t="s">
        <v>377</v>
      </c>
      <c r="J118" s="127">
        <f>BK118</f>
        <v>0</v>
      </c>
      <c r="L118" s="117"/>
      <c r="M118" s="121"/>
      <c r="P118" s="122">
        <f>SUM(P119:P124)</f>
        <v>0</v>
      </c>
      <c r="R118" s="122">
        <f>SUM(R119:R124)</f>
        <v>0</v>
      </c>
      <c r="T118" s="123">
        <f>SUM(T119:T124)</f>
        <v>0</v>
      </c>
      <c r="AR118" s="118" t="s">
        <v>201</v>
      </c>
      <c r="AT118" s="124" t="s">
        <v>76</v>
      </c>
      <c r="AU118" s="124" t="s">
        <v>37</v>
      </c>
      <c r="AY118" s="118" t="s">
        <v>171</v>
      </c>
      <c r="BK118" s="125">
        <f>SUM(BK119:BK124)</f>
        <v>0</v>
      </c>
    </row>
    <row r="119" spans="2:65" s="1" customFormat="1" ht="16.5" customHeight="1">
      <c r="B119" s="128"/>
      <c r="C119" s="129" t="s">
        <v>241</v>
      </c>
      <c r="D119" s="129" t="s">
        <v>116</v>
      </c>
      <c r="E119" s="130" t="s">
        <v>379</v>
      </c>
      <c r="F119" s="131" t="s">
        <v>377</v>
      </c>
      <c r="G119" s="132" t="s">
        <v>366</v>
      </c>
      <c r="H119" s="133">
        <v>49633.89</v>
      </c>
      <c r="I119" s="134">
        <v>0</v>
      </c>
      <c r="J119" s="134">
        <f>ROUND(I119*H119,2)</f>
        <v>0</v>
      </c>
      <c r="K119" s="135"/>
      <c r="L119" s="29"/>
      <c r="M119" s="136" t="s">
        <v>3</v>
      </c>
      <c r="N119" s="137" t="s">
        <v>48</v>
      </c>
      <c r="O119" s="138">
        <v>0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351</v>
      </c>
      <c r="AT119" s="140" t="s">
        <v>116</v>
      </c>
      <c r="AU119" s="140" t="s">
        <v>20</v>
      </c>
      <c r="AY119" s="16" t="s">
        <v>171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6" t="s">
        <v>37</v>
      </c>
      <c r="BK119" s="141">
        <f>ROUND(I119*H119,2)</f>
        <v>0</v>
      </c>
      <c r="BL119" s="16" t="s">
        <v>351</v>
      </c>
      <c r="BM119" s="140" t="s">
        <v>842</v>
      </c>
    </row>
    <row r="120" spans="2:65" s="1" customFormat="1">
      <c r="B120" s="29"/>
      <c r="D120" s="142" t="s">
        <v>178</v>
      </c>
      <c r="F120" s="143" t="s">
        <v>381</v>
      </c>
      <c r="L120" s="29"/>
      <c r="M120" s="144"/>
      <c r="T120" s="50"/>
      <c r="AT120" s="16" t="s">
        <v>178</v>
      </c>
      <c r="AU120" s="16" t="s">
        <v>20</v>
      </c>
    </row>
    <row r="121" spans="2:65" s="1" customFormat="1" ht="16.5" customHeight="1">
      <c r="B121" s="128"/>
      <c r="C121" s="129" t="s">
        <v>248</v>
      </c>
      <c r="D121" s="129" t="s">
        <v>116</v>
      </c>
      <c r="E121" s="130" t="s">
        <v>383</v>
      </c>
      <c r="F121" s="131" t="s">
        <v>384</v>
      </c>
      <c r="G121" s="132" t="s">
        <v>366</v>
      </c>
      <c r="H121" s="133">
        <v>49633.89</v>
      </c>
      <c r="I121" s="134">
        <v>0</v>
      </c>
      <c r="J121" s="134">
        <f>ROUND(I121*H121,2)</f>
        <v>0</v>
      </c>
      <c r="K121" s="135"/>
      <c r="L121" s="29"/>
      <c r="M121" s="136" t="s">
        <v>3</v>
      </c>
      <c r="N121" s="137" t="s">
        <v>48</v>
      </c>
      <c r="O121" s="138">
        <v>0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351</v>
      </c>
      <c r="AT121" s="140" t="s">
        <v>116</v>
      </c>
      <c r="AU121" s="140" t="s">
        <v>20</v>
      </c>
      <c r="AY121" s="16" t="s">
        <v>171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37</v>
      </c>
      <c r="BK121" s="141">
        <f>ROUND(I121*H121,2)</f>
        <v>0</v>
      </c>
      <c r="BL121" s="16" t="s">
        <v>351</v>
      </c>
      <c r="BM121" s="140" t="s">
        <v>843</v>
      </c>
    </row>
    <row r="122" spans="2:65" s="1" customFormat="1">
      <c r="B122" s="29"/>
      <c r="D122" s="142" t="s">
        <v>178</v>
      </c>
      <c r="F122" s="143" t="s">
        <v>386</v>
      </c>
      <c r="L122" s="29"/>
      <c r="M122" s="144"/>
      <c r="T122" s="50"/>
      <c r="AT122" s="16" t="s">
        <v>178</v>
      </c>
      <c r="AU122" s="16" t="s">
        <v>20</v>
      </c>
    </row>
    <row r="123" spans="2:65" s="1" customFormat="1" ht="16.5" customHeight="1">
      <c r="B123" s="128"/>
      <c r="C123" s="129" t="s">
        <v>253</v>
      </c>
      <c r="D123" s="129" t="s">
        <v>116</v>
      </c>
      <c r="E123" s="130" t="s">
        <v>388</v>
      </c>
      <c r="F123" s="131" t="s">
        <v>389</v>
      </c>
      <c r="G123" s="132" t="s">
        <v>366</v>
      </c>
      <c r="H123" s="133">
        <v>49633.89</v>
      </c>
      <c r="I123" s="134">
        <v>0</v>
      </c>
      <c r="J123" s="134">
        <f>ROUND(I123*H123,2)</f>
        <v>0</v>
      </c>
      <c r="K123" s="135"/>
      <c r="L123" s="29"/>
      <c r="M123" s="136" t="s">
        <v>3</v>
      </c>
      <c r="N123" s="137" t="s">
        <v>48</v>
      </c>
      <c r="O123" s="138">
        <v>0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351</v>
      </c>
      <c r="AT123" s="140" t="s">
        <v>116</v>
      </c>
      <c r="AU123" s="140" t="s">
        <v>20</v>
      </c>
      <c r="AY123" s="16" t="s">
        <v>171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37</v>
      </c>
      <c r="BK123" s="141">
        <f>ROUND(I123*H123,2)</f>
        <v>0</v>
      </c>
      <c r="BL123" s="16" t="s">
        <v>351</v>
      </c>
      <c r="BM123" s="140" t="s">
        <v>844</v>
      </c>
    </row>
    <row r="124" spans="2:65" s="1" customFormat="1">
      <c r="B124" s="29"/>
      <c r="D124" s="142" t="s">
        <v>178</v>
      </c>
      <c r="F124" s="143" t="s">
        <v>391</v>
      </c>
      <c r="L124" s="29"/>
      <c r="M124" s="144"/>
      <c r="T124" s="50"/>
      <c r="AT124" s="16" t="s">
        <v>178</v>
      </c>
      <c r="AU124" s="16" t="s">
        <v>20</v>
      </c>
    </row>
    <row r="125" spans="2:65" s="11" customFormat="1" ht="22.9" customHeight="1">
      <c r="B125" s="117"/>
      <c r="D125" s="118" t="s">
        <v>76</v>
      </c>
      <c r="E125" s="126" t="s">
        <v>392</v>
      </c>
      <c r="F125" s="126" t="s">
        <v>393</v>
      </c>
      <c r="J125" s="127">
        <f>BK125</f>
        <v>0</v>
      </c>
      <c r="L125" s="117"/>
      <c r="M125" s="121"/>
      <c r="P125" s="122">
        <f>SUM(P126:P128)</f>
        <v>0</v>
      </c>
      <c r="R125" s="122">
        <f>SUM(R126:R128)</f>
        <v>0</v>
      </c>
      <c r="T125" s="123">
        <f>SUM(T126:T128)</f>
        <v>0</v>
      </c>
      <c r="AR125" s="118" t="s">
        <v>201</v>
      </c>
      <c r="AT125" s="124" t="s">
        <v>76</v>
      </c>
      <c r="AU125" s="124" t="s">
        <v>37</v>
      </c>
      <c r="AY125" s="118" t="s">
        <v>171</v>
      </c>
      <c r="BK125" s="125">
        <f>SUM(BK126:BK128)</f>
        <v>0</v>
      </c>
    </row>
    <row r="126" spans="2:65" s="1" customFormat="1" ht="16.5" customHeight="1">
      <c r="B126" s="128"/>
      <c r="C126" s="129" t="s">
        <v>259</v>
      </c>
      <c r="D126" s="129" t="s">
        <v>116</v>
      </c>
      <c r="E126" s="130" t="s">
        <v>395</v>
      </c>
      <c r="F126" s="131" t="s">
        <v>393</v>
      </c>
      <c r="G126" s="132" t="s">
        <v>366</v>
      </c>
      <c r="H126" s="133">
        <v>49633.89</v>
      </c>
      <c r="I126" s="134">
        <v>0</v>
      </c>
      <c r="J126" s="134">
        <f>ROUND(I126*H126,2)</f>
        <v>0</v>
      </c>
      <c r="K126" s="135"/>
      <c r="L126" s="29"/>
      <c r="M126" s="136" t="s">
        <v>3</v>
      </c>
      <c r="N126" s="137" t="s">
        <v>48</v>
      </c>
      <c r="O126" s="138">
        <v>0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351</v>
      </c>
      <c r="AT126" s="140" t="s">
        <v>116</v>
      </c>
      <c r="AU126" s="140" t="s">
        <v>20</v>
      </c>
      <c r="AY126" s="16" t="s">
        <v>171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37</v>
      </c>
      <c r="BK126" s="141">
        <f>ROUND(I126*H126,2)</f>
        <v>0</v>
      </c>
      <c r="BL126" s="16" t="s">
        <v>351</v>
      </c>
      <c r="BM126" s="140" t="s">
        <v>845</v>
      </c>
    </row>
    <row r="127" spans="2:65" s="1" customFormat="1">
      <c r="B127" s="29"/>
      <c r="D127" s="142" t="s">
        <v>178</v>
      </c>
      <c r="F127" s="143" t="s">
        <v>397</v>
      </c>
      <c r="L127" s="29"/>
      <c r="M127" s="144"/>
      <c r="T127" s="50"/>
      <c r="AT127" s="16" t="s">
        <v>178</v>
      </c>
      <c r="AU127" s="16" t="s">
        <v>20</v>
      </c>
    </row>
    <row r="128" spans="2:65" s="1" customFormat="1" ht="29.25">
      <c r="B128" s="29"/>
      <c r="D128" s="146" t="s">
        <v>134</v>
      </c>
      <c r="F128" s="158" t="s">
        <v>398</v>
      </c>
      <c r="L128" s="29"/>
      <c r="M128" s="159"/>
      <c r="N128" s="160"/>
      <c r="O128" s="160"/>
      <c r="P128" s="160"/>
      <c r="Q128" s="160"/>
      <c r="R128" s="160"/>
      <c r="S128" s="160"/>
      <c r="T128" s="161"/>
      <c r="AT128" s="16" t="s">
        <v>134</v>
      </c>
      <c r="AU128" s="16" t="s">
        <v>20</v>
      </c>
    </row>
    <row r="129" spans="2:12" s="1" customFormat="1" ht="6.95" customHeight="1"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29"/>
    </row>
  </sheetData>
  <autoFilter ref="C92:K128" xr:uid="{00000000-0009-0000-0000-00000A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105" r:id="rId1" xr:uid="{00000000-0004-0000-0A00-000000000000}"/>
    <hyperlink ref="F109" r:id="rId2" xr:uid="{00000000-0004-0000-0A00-000001000000}"/>
    <hyperlink ref="F113" r:id="rId3" xr:uid="{00000000-0004-0000-0A00-000002000000}"/>
    <hyperlink ref="F116" r:id="rId4" xr:uid="{00000000-0004-0000-0A00-000003000000}"/>
    <hyperlink ref="F120" r:id="rId5" xr:uid="{00000000-0004-0000-0A00-000004000000}"/>
    <hyperlink ref="F122" r:id="rId6" xr:uid="{00000000-0004-0000-0A00-000005000000}"/>
    <hyperlink ref="F124" r:id="rId7" xr:uid="{00000000-0004-0000-0A00-000006000000}"/>
    <hyperlink ref="F127" r:id="rId8" xr:uid="{00000000-0004-0000-0A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58"/>
  <sheetViews>
    <sheetView showGridLines="0" workbookViewId="0">
      <selection activeCell="I159" sqref="I15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118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846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ROUND(J94,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ROUND((SUM(BE94:BE157)),  0)</f>
        <v>0</v>
      </c>
      <c r="I35" s="90">
        <v>0.21</v>
      </c>
      <c r="J35" s="80">
        <f>ROUND(((SUM(BE94:BE157))*I35),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ROUND((SUM(BF94:BF157)),  0)</f>
        <v>0</v>
      </c>
      <c r="I36" s="90">
        <v>0.15</v>
      </c>
      <c r="J36" s="80">
        <f>ROUND(((SUM(BF94:BF157))*I36),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ROUND((SUM(BG94:BG157)),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ROUND((SUM(BH94:BH157)),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ROUND((SUM(BI94:BI157)),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K - 2.7. Prvky pro podporu biodiverzity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J94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J95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J96</f>
        <v>0</v>
      </c>
      <c r="L65" s="104"/>
    </row>
    <row r="66" spans="2:12" s="9" customFormat="1" ht="19.899999999999999" hidden="1" customHeight="1">
      <c r="B66" s="104"/>
      <c r="D66" s="105" t="s">
        <v>713</v>
      </c>
      <c r="E66" s="106"/>
      <c r="F66" s="106"/>
      <c r="G66" s="106"/>
      <c r="H66" s="106"/>
      <c r="I66" s="106"/>
      <c r="J66" s="107">
        <f>J116</f>
        <v>0</v>
      </c>
      <c r="L66" s="104"/>
    </row>
    <row r="67" spans="2:12" s="8" customFormat="1" ht="24.95" hidden="1" customHeight="1">
      <c r="B67" s="100"/>
      <c r="D67" s="101" t="s">
        <v>150</v>
      </c>
      <c r="E67" s="102"/>
      <c r="F67" s="102"/>
      <c r="G67" s="102"/>
      <c r="H67" s="102"/>
      <c r="I67" s="102"/>
      <c r="J67" s="103">
        <f>J131</f>
        <v>0</v>
      </c>
      <c r="L67" s="100"/>
    </row>
    <row r="68" spans="2:12" s="9" customFormat="1" ht="19.899999999999999" hidden="1" customHeight="1">
      <c r="B68" s="104"/>
      <c r="D68" s="105" t="s">
        <v>151</v>
      </c>
      <c r="E68" s="106"/>
      <c r="F68" s="106"/>
      <c r="G68" s="106"/>
      <c r="H68" s="106"/>
      <c r="I68" s="106"/>
      <c r="J68" s="107">
        <f>J132</f>
        <v>0</v>
      </c>
      <c r="L68" s="104"/>
    </row>
    <row r="69" spans="2:12" s="9" customFormat="1" ht="19.899999999999999" hidden="1" customHeight="1">
      <c r="B69" s="104"/>
      <c r="D69" s="105" t="s">
        <v>152</v>
      </c>
      <c r="E69" s="106"/>
      <c r="F69" s="106"/>
      <c r="G69" s="106"/>
      <c r="H69" s="106"/>
      <c r="I69" s="106"/>
      <c r="J69" s="107">
        <f>J136</f>
        <v>0</v>
      </c>
      <c r="L69" s="104"/>
    </row>
    <row r="70" spans="2:12" s="9" customFormat="1" ht="19.899999999999999" hidden="1" customHeight="1">
      <c r="B70" s="104"/>
      <c r="D70" s="105" t="s">
        <v>153</v>
      </c>
      <c r="E70" s="106"/>
      <c r="F70" s="106"/>
      <c r="G70" s="106"/>
      <c r="H70" s="106"/>
      <c r="I70" s="106"/>
      <c r="J70" s="107">
        <f>J140</f>
        <v>0</v>
      </c>
      <c r="L70" s="104"/>
    </row>
    <row r="71" spans="2:12" s="9" customFormat="1" ht="19.899999999999999" hidden="1" customHeight="1">
      <c r="B71" s="104"/>
      <c r="D71" s="105" t="s">
        <v>154</v>
      </c>
      <c r="E71" s="106"/>
      <c r="F71" s="106"/>
      <c r="G71" s="106"/>
      <c r="H71" s="106"/>
      <c r="I71" s="106"/>
      <c r="J71" s="107">
        <f>J147</f>
        <v>0</v>
      </c>
      <c r="L71" s="104"/>
    </row>
    <row r="72" spans="2:12" s="9" customFormat="1" ht="19.899999999999999" hidden="1" customHeight="1">
      <c r="B72" s="104"/>
      <c r="D72" s="105" t="s">
        <v>155</v>
      </c>
      <c r="E72" s="106"/>
      <c r="F72" s="106"/>
      <c r="G72" s="106"/>
      <c r="H72" s="106"/>
      <c r="I72" s="106"/>
      <c r="J72" s="107">
        <f>J154</f>
        <v>0</v>
      </c>
      <c r="L72" s="104"/>
    </row>
    <row r="73" spans="2:12" s="1" customFormat="1" ht="21.75" hidden="1" customHeight="1">
      <c r="B73" s="29"/>
      <c r="L73" s="29"/>
    </row>
    <row r="74" spans="2:12" s="1" customFormat="1" ht="6.95" hidden="1" customHeight="1"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29"/>
    </row>
    <row r="75" spans="2:12" hidden="1"/>
    <row r="76" spans="2:12" hidden="1"/>
    <row r="77" spans="2:12" hidden="1"/>
    <row r="78" spans="2:12" s="1" customFormat="1" ht="6.95" customHeight="1"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29"/>
    </row>
    <row r="79" spans="2:12" s="1" customFormat="1" ht="24.95" customHeight="1">
      <c r="B79" s="29"/>
      <c r="C79" s="20" t="s">
        <v>156</v>
      </c>
      <c r="L79" s="29"/>
    </row>
    <row r="80" spans="2:12" s="1" customFormat="1" ht="6.95" customHeight="1">
      <c r="B80" s="29"/>
      <c r="L80" s="29"/>
    </row>
    <row r="81" spans="2:63" s="1" customFormat="1" ht="12" customHeight="1">
      <c r="B81" s="29"/>
      <c r="C81" s="25" t="s">
        <v>15</v>
      </c>
      <c r="L81" s="29"/>
    </row>
    <row r="82" spans="2:63" s="1" customFormat="1" ht="26.25" customHeight="1">
      <c r="B82" s="29"/>
      <c r="E82" s="216" t="str">
        <f>E7</f>
        <v>REVITALIZACE ZELENÉ INFRASTRUKTURY NEMOCNICE HAVÍŘOV, p.o.</v>
      </c>
      <c r="F82" s="217"/>
      <c r="G82" s="217"/>
      <c r="H82" s="217"/>
      <c r="L82" s="29"/>
    </row>
    <row r="83" spans="2:63" ht="12" customHeight="1">
      <c r="B83" s="19"/>
      <c r="C83" s="25" t="s">
        <v>138</v>
      </c>
      <c r="L83" s="19"/>
    </row>
    <row r="84" spans="2:63" s="1" customFormat="1" ht="16.5" customHeight="1">
      <c r="B84" s="29"/>
      <c r="E84" s="216" t="s">
        <v>139</v>
      </c>
      <c r="F84" s="215"/>
      <c r="G84" s="215"/>
      <c r="H84" s="215"/>
      <c r="L84" s="29"/>
    </row>
    <row r="85" spans="2:63" s="1" customFormat="1" ht="12" customHeight="1">
      <c r="B85" s="29"/>
      <c r="C85" s="25" t="s">
        <v>140</v>
      </c>
      <c r="L85" s="29"/>
    </row>
    <row r="86" spans="2:63" s="1" customFormat="1" ht="16.5" customHeight="1">
      <c r="B86" s="29"/>
      <c r="E86" s="212" t="str">
        <f>E11</f>
        <v>K - 2.7. Prvky pro podporu biodiverzity</v>
      </c>
      <c r="F86" s="215"/>
      <c r="G86" s="215"/>
      <c r="H86" s="215"/>
      <c r="L86" s="29"/>
    </row>
    <row r="87" spans="2:63" s="1" customFormat="1" ht="6.95" customHeight="1">
      <c r="B87" s="29"/>
      <c r="L87" s="29"/>
    </row>
    <row r="88" spans="2:63" s="1" customFormat="1" ht="12" customHeight="1">
      <c r="B88" s="29"/>
      <c r="C88" s="25" t="s">
        <v>21</v>
      </c>
      <c r="F88" s="23" t="str">
        <f>F14</f>
        <v xml:space="preserve"> </v>
      </c>
      <c r="I88" s="25" t="s">
        <v>23</v>
      </c>
      <c r="J88" s="46" t="str">
        <f>IF(J14="","",J14)</f>
        <v>30. 11. 2023</v>
      </c>
      <c r="L88" s="29"/>
    </row>
    <row r="89" spans="2:63" s="1" customFormat="1" ht="6.95" customHeight="1">
      <c r="B89" s="29"/>
      <c r="L89" s="29"/>
    </row>
    <row r="90" spans="2:63" s="1" customFormat="1" ht="25.7" customHeight="1">
      <c r="B90" s="29"/>
      <c r="C90" s="25" t="s">
        <v>27</v>
      </c>
      <c r="F90" s="23" t="str">
        <f>E17</f>
        <v>Nemocnice Havířov, příspěvková organizace</v>
      </c>
      <c r="I90" s="25" t="s">
        <v>33</v>
      </c>
      <c r="J90" s="27" t="str">
        <f>E23</f>
        <v>Ing. Gabriela Pešková</v>
      </c>
      <c r="L90" s="29"/>
    </row>
    <row r="91" spans="2:63" s="1" customFormat="1" ht="15.2" customHeight="1">
      <c r="B91" s="29"/>
      <c r="C91" s="25" t="s">
        <v>32</v>
      </c>
      <c r="F91" s="23" t="str">
        <f>IF(E20="","",E20)</f>
        <v xml:space="preserve"> </v>
      </c>
      <c r="I91" s="25" t="s">
        <v>38</v>
      </c>
      <c r="J91" s="27" t="str">
        <f>E26</f>
        <v>Ing. Martina Cabáková</v>
      </c>
      <c r="L91" s="29"/>
    </row>
    <row r="92" spans="2:63" s="1" customFormat="1" ht="10.35" customHeight="1">
      <c r="B92" s="29"/>
      <c r="L92" s="29"/>
    </row>
    <row r="93" spans="2:63" s="10" customFormat="1" ht="29.25" customHeight="1">
      <c r="B93" s="108"/>
      <c r="C93" s="109" t="s">
        <v>157</v>
      </c>
      <c r="D93" s="110" t="s">
        <v>62</v>
      </c>
      <c r="E93" s="110" t="s">
        <v>58</v>
      </c>
      <c r="F93" s="110" t="s">
        <v>59</v>
      </c>
      <c r="G93" s="110" t="s">
        <v>158</v>
      </c>
      <c r="H93" s="110" t="s">
        <v>159</v>
      </c>
      <c r="I93" s="110" t="s">
        <v>160</v>
      </c>
      <c r="J93" s="111" t="s">
        <v>144</v>
      </c>
      <c r="K93" s="112" t="s">
        <v>161</v>
      </c>
      <c r="L93" s="108"/>
      <c r="M93" s="53" t="s">
        <v>3</v>
      </c>
      <c r="N93" s="54" t="s">
        <v>47</v>
      </c>
      <c r="O93" s="54" t="s">
        <v>162</v>
      </c>
      <c r="P93" s="54" t="s">
        <v>163</v>
      </c>
      <c r="Q93" s="54" t="s">
        <v>164</v>
      </c>
      <c r="R93" s="54" t="s">
        <v>165</v>
      </c>
      <c r="S93" s="54" t="s">
        <v>166</v>
      </c>
      <c r="T93" s="55" t="s">
        <v>167</v>
      </c>
    </row>
    <row r="94" spans="2:63" s="1" customFormat="1" ht="22.9" customHeight="1">
      <c r="B94" s="29"/>
      <c r="C94" s="58" t="s">
        <v>168</v>
      </c>
      <c r="J94" s="113">
        <f>BK94</f>
        <v>0</v>
      </c>
      <c r="L94" s="29"/>
      <c r="M94" s="56"/>
      <c r="N94" s="47"/>
      <c r="O94" s="47"/>
      <c r="P94" s="114">
        <f>P95+P131</f>
        <v>147.83949999999999</v>
      </c>
      <c r="Q94" s="47"/>
      <c r="R94" s="114">
        <f>R95+R131</f>
        <v>9</v>
      </c>
      <c r="S94" s="47"/>
      <c r="T94" s="115">
        <f>T95+T131</f>
        <v>0</v>
      </c>
      <c r="AT94" s="16" t="s">
        <v>76</v>
      </c>
      <c r="AU94" s="16" t="s">
        <v>145</v>
      </c>
      <c r="BK94" s="116">
        <f>BK95+BK131</f>
        <v>0</v>
      </c>
    </row>
    <row r="95" spans="2:63" s="11" customFormat="1" ht="25.9" customHeight="1">
      <c r="B95" s="117"/>
      <c r="D95" s="118" t="s">
        <v>76</v>
      </c>
      <c r="E95" s="119" t="s">
        <v>169</v>
      </c>
      <c r="F95" s="119" t="s">
        <v>170</v>
      </c>
      <c r="J95" s="120">
        <f>BK95</f>
        <v>0</v>
      </c>
      <c r="L95" s="117"/>
      <c r="M95" s="121"/>
      <c r="P95" s="122">
        <f>P96+P116</f>
        <v>147.83949999999999</v>
      </c>
      <c r="R95" s="122">
        <f>R96+R116</f>
        <v>9</v>
      </c>
      <c r="T95" s="123">
        <f>T96+T116</f>
        <v>0</v>
      </c>
      <c r="AR95" s="118" t="s">
        <v>37</v>
      </c>
      <c r="AT95" s="124" t="s">
        <v>76</v>
      </c>
      <c r="AU95" s="124" t="s">
        <v>77</v>
      </c>
      <c r="AY95" s="118" t="s">
        <v>171</v>
      </c>
      <c r="BK95" s="125">
        <f>BK96+BK116</f>
        <v>0</v>
      </c>
    </row>
    <row r="96" spans="2:63" s="11" customFormat="1" ht="22.9" customHeight="1">
      <c r="B96" s="117"/>
      <c r="D96" s="118" t="s">
        <v>76</v>
      </c>
      <c r="E96" s="126" t="s">
        <v>37</v>
      </c>
      <c r="F96" s="126" t="s">
        <v>172</v>
      </c>
      <c r="J96" s="127">
        <f>BK96</f>
        <v>0</v>
      </c>
      <c r="L96" s="117"/>
      <c r="M96" s="121"/>
      <c r="P96" s="122">
        <f>SUM(P97:P115)</f>
        <v>63.730000000000004</v>
      </c>
      <c r="R96" s="122">
        <f>SUM(R97:R115)</f>
        <v>0</v>
      </c>
      <c r="T96" s="123">
        <f>SUM(T97:T115)</f>
        <v>0</v>
      </c>
      <c r="AR96" s="118" t="s">
        <v>37</v>
      </c>
      <c r="AT96" s="124" t="s">
        <v>76</v>
      </c>
      <c r="AU96" s="124" t="s">
        <v>37</v>
      </c>
      <c r="AY96" s="118" t="s">
        <v>171</v>
      </c>
      <c r="BK96" s="125">
        <f>SUM(BK97:BK115)</f>
        <v>0</v>
      </c>
    </row>
    <row r="97" spans="2:65" s="1" customFormat="1" ht="16.5" customHeight="1">
      <c r="B97" s="128"/>
      <c r="C97" s="129" t="s">
        <v>37</v>
      </c>
      <c r="D97" s="129" t="s">
        <v>116</v>
      </c>
      <c r="E97" s="130" t="s">
        <v>847</v>
      </c>
      <c r="F97" s="131" t="s">
        <v>848</v>
      </c>
      <c r="G97" s="132" t="s">
        <v>175</v>
      </c>
      <c r="H97" s="133">
        <v>20</v>
      </c>
      <c r="I97" s="134">
        <v>0</v>
      </c>
      <c r="J97" s="134">
        <f>ROUND(I97*H97,2)</f>
        <v>0</v>
      </c>
      <c r="K97" s="135"/>
      <c r="L97" s="29"/>
      <c r="M97" s="136" t="s">
        <v>3</v>
      </c>
      <c r="N97" s="137" t="s">
        <v>48</v>
      </c>
      <c r="O97" s="138">
        <v>0.20899999999999999</v>
      </c>
      <c r="P97" s="138">
        <f>O97*H97</f>
        <v>4.18</v>
      </c>
      <c r="Q97" s="138">
        <v>0</v>
      </c>
      <c r="R97" s="138">
        <f>Q97*H97</f>
        <v>0</v>
      </c>
      <c r="S97" s="138">
        <v>0</v>
      </c>
      <c r="T97" s="139">
        <f>S97*H97</f>
        <v>0</v>
      </c>
      <c r="AR97" s="140" t="s">
        <v>176</v>
      </c>
      <c r="AT97" s="140" t="s">
        <v>116</v>
      </c>
      <c r="AU97" s="140" t="s">
        <v>20</v>
      </c>
      <c r="AY97" s="16" t="s">
        <v>171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6" t="s">
        <v>37</v>
      </c>
      <c r="BK97" s="141">
        <f>ROUND(I97*H97,2)</f>
        <v>0</v>
      </c>
      <c r="BL97" s="16" t="s">
        <v>176</v>
      </c>
      <c r="BM97" s="140" t="s">
        <v>849</v>
      </c>
    </row>
    <row r="98" spans="2:65" s="1" customFormat="1">
      <c r="B98" s="29"/>
      <c r="D98" s="142" t="s">
        <v>178</v>
      </c>
      <c r="F98" s="143" t="s">
        <v>850</v>
      </c>
      <c r="L98" s="29"/>
      <c r="M98" s="144"/>
      <c r="T98" s="50"/>
      <c r="AT98" s="16" t="s">
        <v>178</v>
      </c>
      <c r="AU98" s="16" t="s">
        <v>20</v>
      </c>
    </row>
    <row r="99" spans="2:65" s="12" customFormat="1" ht="22.5">
      <c r="B99" s="145"/>
      <c r="D99" s="146" t="s">
        <v>180</v>
      </c>
      <c r="E99" s="147" t="s">
        <v>3</v>
      </c>
      <c r="F99" s="148" t="s">
        <v>851</v>
      </c>
      <c r="H99" s="149">
        <v>20</v>
      </c>
      <c r="L99" s="145"/>
      <c r="M99" s="150"/>
      <c r="T99" s="151"/>
      <c r="AT99" s="147" t="s">
        <v>180</v>
      </c>
      <c r="AU99" s="147" t="s">
        <v>20</v>
      </c>
      <c r="AV99" s="12" t="s">
        <v>20</v>
      </c>
      <c r="AW99" s="12" t="s">
        <v>36</v>
      </c>
      <c r="AX99" s="12" t="s">
        <v>37</v>
      </c>
      <c r="AY99" s="147" t="s">
        <v>171</v>
      </c>
    </row>
    <row r="100" spans="2:65" s="1" customFormat="1" ht="44.25" customHeight="1">
      <c r="B100" s="128"/>
      <c r="C100" s="129" t="s">
        <v>20</v>
      </c>
      <c r="D100" s="129" t="s">
        <v>116</v>
      </c>
      <c r="E100" s="130" t="s">
        <v>852</v>
      </c>
      <c r="F100" s="131" t="s">
        <v>853</v>
      </c>
      <c r="G100" s="132" t="s">
        <v>601</v>
      </c>
      <c r="H100" s="133">
        <v>53.2</v>
      </c>
      <c r="I100" s="134">
        <v>0</v>
      </c>
      <c r="J100" s="134">
        <f>ROUND(I100*H100,2)</f>
        <v>0</v>
      </c>
      <c r="K100" s="135"/>
      <c r="L100" s="29"/>
      <c r="M100" s="136" t="s">
        <v>3</v>
      </c>
      <c r="N100" s="137" t="s">
        <v>48</v>
      </c>
      <c r="O100" s="138">
        <v>0.97499999999999998</v>
      </c>
      <c r="P100" s="138">
        <f>O100*H100</f>
        <v>51.870000000000005</v>
      </c>
      <c r="Q100" s="138">
        <v>0</v>
      </c>
      <c r="R100" s="138">
        <f>Q100*H100</f>
        <v>0</v>
      </c>
      <c r="S100" s="138">
        <v>0</v>
      </c>
      <c r="T100" s="139">
        <f>S100*H100</f>
        <v>0</v>
      </c>
      <c r="AR100" s="140" t="s">
        <v>176</v>
      </c>
      <c r="AT100" s="140" t="s">
        <v>116</v>
      </c>
      <c r="AU100" s="140" t="s">
        <v>20</v>
      </c>
      <c r="AY100" s="16" t="s">
        <v>171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6" t="s">
        <v>37</v>
      </c>
      <c r="BK100" s="141">
        <f>ROUND(I100*H100,2)</f>
        <v>0</v>
      </c>
      <c r="BL100" s="16" t="s">
        <v>176</v>
      </c>
      <c r="BM100" s="140" t="s">
        <v>854</v>
      </c>
    </row>
    <row r="101" spans="2:65" s="1" customFormat="1">
      <c r="B101" s="29"/>
      <c r="D101" s="142" t="s">
        <v>178</v>
      </c>
      <c r="F101" s="143" t="s">
        <v>855</v>
      </c>
      <c r="L101" s="29"/>
      <c r="M101" s="144"/>
      <c r="T101" s="50"/>
      <c r="AT101" s="16" t="s">
        <v>178</v>
      </c>
      <c r="AU101" s="16" t="s">
        <v>20</v>
      </c>
    </row>
    <row r="102" spans="2:65" s="12" customFormat="1">
      <c r="B102" s="145"/>
      <c r="D102" s="146" t="s">
        <v>180</v>
      </c>
      <c r="E102" s="147" t="s">
        <v>3</v>
      </c>
      <c r="F102" s="148" t="s">
        <v>856</v>
      </c>
      <c r="H102" s="149">
        <v>25</v>
      </c>
      <c r="L102" s="145"/>
      <c r="M102" s="150"/>
      <c r="T102" s="151"/>
      <c r="AT102" s="147" t="s">
        <v>180</v>
      </c>
      <c r="AU102" s="147" t="s">
        <v>20</v>
      </c>
      <c r="AV102" s="12" t="s">
        <v>20</v>
      </c>
      <c r="AW102" s="12" t="s">
        <v>36</v>
      </c>
      <c r="AX102" s="12" t="s">
        <v>77</v>
      </c>
      <c r="AY102" s="147" t="s">
        <v>171</v>
      </c>
    </row>
    <row r="103" spans="2:65" s="12" customFormat="1">
      <c r="B103" s="145"/>
      <c r="D103" s="146" t="s">
        <v>180</v>
      </c>
      <c r="E103" s="147" t="s">
        <v>3</v>
      </c>
      <c r="F103" s="148" t="s">
        <v>857</v>
      </c>
      <c r="H103" s="149">
        <v>25</v>
      </c>
      <c r="L103" s="145"/>
      <c r="M103" s="150"/>
      <c r="T103" s="151"/>
      <c r="AT103" s="147" t="s">
        <v>180</v>
      </c>
      <c r="AU103" s="147" t="s">
        <v>20</v>
      </c>
      <c r="AV103" s="12" t="s">
        <v>20</v>
      </c>
      <c r="AW103" s="12" t="s">
        <v>36</v>
      </c>
      <c r="AX103" s="12" t="s">
        <v>77</v>
      </c>
      <c r="AY103" s="147" t="s">
        <v>171</v>
      </c>
    </row>
    <row r="104" spans="2:65" s="12" customFormat="1" ht="22.5">
      <c r="B104" s="145"/>
      <c r="D104" s="146" t="s">
        <v>180</v>
      </c>
      <c r="E104" s="147" t="s">
        <v>3</v>
      </c>
      <c r="F104" s="148" t="s">
        <v>858</v>
      </c>
      <c r="H104" s="149">
        <v>0.8</v>
      </c>
      <c r="L104" s="145"/>
      <c r="M104" s="150"/>
      <c r="T104" s="151"/>
      <c r="AT104" s="147" t="s">
        <v>180</v>
      </c>
      <c r="AU104" s="147" t="s">
        <v>20</v>
      </c>
      <c r="AV104" s="12" t="s">
        <v>20</v>
      </c>
      <c r="AW104" s="12" t="s">
        <v>36</v>
      </c>
      <c r="AX104" s="12" t="s">
        <v>77</v>
      </c>
      <c r="AY104" s="147" t="s">
        <v>171</v>
      </c>
    </row>
    <row r="105" spans="2:65" s="12" customFormat="1">
      <c r="B105" s="145"/>
      <c r="D105" s="146" t="s">
        <v>180</v>
      </c>
      <c r="E105" s="147" t="s">
        <v>3</v>
      </c>
      <c r="F105" s="148" t="s">
        <v>859</v>
      </c>
      <c r="H105" s="149">
        <v>2.4</v>
      </c>
      <c r="L105" s="145"/>
      <c r="M105" s="150"/>
      <c r="T105" s="151"/>
      <c r="AT105" s="147" t="s">
        <v>180</v>
      </c>
      <c r="AU105" s="147" t="s">
        <v>20</v>
      </c>
      <c r="AV105" s="12" t="s">
        <v>20</v>
      </c>
      <c r="AW105" s="12" t="s">
        <v>36</v>
      </c>
      <c r="AX105" s="12" t="s">
        <v>77</v>
      </c>
      <c r="AY105" s="147" t="s">
        <v>171</v>
      </c>
    </row>
    <row r="106" spans="2:65" s="13" customFormat="1">
      <c r="B106" s="152"/>
      <c r="D106" s="146" t="s">
        <v>180</v>
      </c>
      <c r="E106" s="153" t="s">
        <v>3</v>
      </c>
      <c r="F106" s="154" t="s">
        <v>188</v>
      </c>
      <c r="H106" s="155">
        <v>53.199999999999996</v>
      </c>
      <c r="L106" s="152"/>
      <c r="M106" s="156"/>
      <c r="T106" s="157"/>
      <c r="AT106" s="153" t="s">
        <v>180</v>
      </c>
      <c r="AU106" s="153" t="s">
        <v>20</v>
      </c>
      <c r="AV106" s="13" t="s">
        <v>176</v>
      </c>
      <c r="AW106" s="13" t="s">
        <v>36</v>
      </c>
      <c r="AX106" s="13" t="s">
        <v>37</v>
      </c>
      <c r="AY106" s="153" t="s">
        <v>171</v>
      </c>
    </row>
    <row r="107" spans="2:65" s="1" customFormat="1" ht="44.25" customHeight="1">
      <c r="B107" s="128"/>
      <c r="C107" s="129" t="s">
        <v>189</v>
      </c>
      <c r="D107" s="129" t="s">
        <v>116</v>
      </c>
      <c r="E107" s="130" t="s">
        <v>860</v>
      </c>
      <c r="F107" s="131" t="s">
        <v>861</v>
      </c>
      <c r="G107" s="132" t="s">
        <v>244</v>
      </c>
      <c r="H107" s="133">
        <v>80</v>
      </c>
      <c r="I107" s="134">
        <v>0</v>
      </c>
      <c r="J107" s="134">
        <f>ROUND(I107*H107,2)</f>
        <v>0</v>
      </c>
      <c r="K107" s="135"/>
      <c r="L107" s="29"/>
      <c r="M107" s="136" t="s">
        <v>3</v>
      </c>
      <c r="N107" s="137" t="s">
        <v>48</v>
      </c>
      <c r="O107" s="138">
        <v>4.7E-2</v>
      </c>
      <c r="P107" s="138">
        <f>O107*H107</f>
        <v>3.76</v>
      </c>
      <c r="Q107" s="138">
        <v>0</v>
      </c>
      <c r="R107" s="138">
        <f>Q107*H107</f>
        <v>0</v>
      </c>
      <c r="S107" s="138">
        <v>0</v>
      </c>
      <c r="T107" s="139">
        <f>S107*H107</f>
        <v>0</v>
      </c>
      <c r="AR107" s="140" t="s">
        <v>176</v>
      </c>
      <c r="AT107" s="140" t="s">
        <v>116</v>
      </c>
      <c r="AU107" s="140" t="s">
        <v>20</v>
      </c>
      <c r="AY107" s="16" t="s">
        <v>171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6" t="s">
        <v>37</v>
      </c>
      <c r="BK107" s="141">
        <f>ROUND(I107*H107,2)</f>
        <v>0</v>
      </c>
      <c r="BL107" s="16" t="s">
        <v>176</v>
      </c>
      <c r="BM107" s="140" t="s">
        <v>862</v>
      </c>
    </row>
    <row r="108" spans="2:65" s="1" customFormat="1">
      <c r="B108" s="29"/>
      <c r="D108" s="142" t="s">
        <v>178</v>
      </c>
      <c r="F108" s="143" t="s">
        <v>863</v>
      </c>
      <c r="L108" s="29"/>
      <c r="M108" s="144"/>
      <c r="T108" s="50"/>
      <c r="AT108" s="16" t="s">
        <v>178</v>
      </c>
      <c r="AU108" s="16" t="s">
        <v>20</v>
      </c>
    </row>
    <row r="109" spans="2:65" s="1" customFormat="1" ht="44.25" customHeight="1">
      <c r="B109" s="128"/>
      <c r="C109" s="129" t="s">
        <v>176</v>
      </c>
      <c r="D109" s="129" t="s">
        <v>116</v>
      </c>
      <c r="E109" s="130" t="s">
        <v>864</v>
      </c>
      <c r="F109" s="131" t="s">
        <v>865</v>
      </c>
      <c r="G109" s="132" t="s">
        <v>244</v>
      </c>
      <c r="H109" s="133">
        <v>80</v>
      </c>
      <c r="I109" s="134">
        <v>0</v>
      </c>
      <c r="J109" s="134">
        <f>ROUND(I109*H109,2)</f>
        <v>0</v>
      </c>
      <c r="K109" s="135"/>
      <c r="L109" s="29"/>
      <c r="M109" s="136" t="s">
        <v>3</v>
      </c>
      <c r="N109" s="137" t="s">
        <v>48</v>
      </c>
      <c r="O109" s="138">
        <v>4.9000000000000002E-2</v>
      </c>
      <c r="P109" s="138">
        <f>O109*H109</f>
        <v>3.92</v>
      </c>
      <c r="Q109" s="138">
        <v>0</v>
      </c>
      <c r="R109" s="138">
        <f>Q109*H109</f>
        <v>0</v>
      </c>
      <c r="S109" s="138">
        <v>0</v>
      </c>
      <c r="T109" s="139">
        <f>S109*H109</f>
        <v>0</v>
      </c>
      <c r="AR109" s="140" t="s">
        <v>176</v>
      </c>
      <c r="AT109" s="140" t="s">
        <v>116</v>
      </c>
      <c r="AU109" s="140" t="s">
        <v>20</v>
      </c>
      <c r="AY109" s="16" t="s">
        <v>171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6" t="s">
        <v>37</v>
      </c>
      <c r="BK109" s="141">
        <f>ROUND(I109*H109,2)</f>
        <v>0</v>
      </c>
      <c r="BL109" s="16" t="s">
        <v>176</v>
      </c>
      <c r="BM109" s="140" t="s">
        <v>866</v>
      </c>
    </row>
    <row r="110" spans="2:65" s="1" customFormat="1">
      <c r="B110" s="29"/>
      <c r="D110" s="142" t="s">
        <v>178</v>
      </c>
      <c r="F110" s="143" t="s">
        <v>867</v>
      </c>
      <c r="L110" s="29"/>
      <c r="M110" s="144"/>
      <c r="T110" s="50"/>
      <c r="AT110" s="16" t="s">
        <v>178</v>
      </c>
      <c r="AU110" s="16" t="s">
        <v>20</v>
      </c>
    </row>
    <row r="111" spans="2:65" s="12" customFormat="1">
      <c r="B111" s="145"/>
      <c r="D111" s="146" t="s">
        <v>180</v>
      </c>
      <c r="E111" s="147" t="s">
        <v>3</v>
      </c>
      <c r="F111" s="148" t="s">
        <v>868</v>
      </c>
      <c r="H111" s="149">
        <v>80</v>
      </c>
      <c r="L111" s="145"/>
      <c r="M111" s="150"/>
      <c r="T111" s="151"/>
      <c r="AT111" s="147" t="s">
        <v>180</v>
      </c>
      <c r="AU111" s="147" t="s">
        <v>20</v>
      </c>
      <c r="AV111" s="12" t="s">
        <v>20</v>
      </c>
      <c r="AW111" s="12" t="s">
        <v>36</v>
      </c>
      <c r="AX111" s="12" t="s">
        <v>37</v>
      </c>
      <c r="AY111" s="147" t="s">
        <v>171</v>
      </c>
    </row>
    <row r="112" spans="2:65" s="1" customFormat="1" ht="16.5" customHeight="1">
      <c r="B112" s="128"/>
      <c r="C112" s="167" t="s">
        <v>201</v>
      </c>
      <c r="D112" s="167" t="s">
        <v>122</v>
      </c>
      <c r="E112" s="168" t="s">
        <v>869</v>
      </c>
      <c r="F112" s="169" t="s">
        <v>870</v>
      </c>
      <c r="G112" s="170" t="s">
        <v>757</v>
      </c>
      <c r="H112" s="171">
        <v>25</v>
      </c>
      <c r="I112" s="172">
        <v>0</v>
      </c>
      <c r="J112" s="172">
        <f>ROUND(I112*H112,2)</f>
        <v>0</v>
      </c>
      <c r="K112" s="173"/>
      <c r="L112" s="174"/>
      <c r="M112" s="175" t="s">
        <v>3</v>
      </c>
      <c r="N112" s="176" t="s">
        <v>48</v>
      </c>
      <c r="O112" s="138">
        <v>0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223</v>
      </c>
      <c r="AT112" s="140" t="s">
        <v>122</v>
      </c>
      <c r="AU112" s="140" t="s">
        <v>20</v>
      </c>
      <c r="AY112" s="16" t="s">
        <v>171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6" t="s">
        <v>37</v>
      </c>
      <c r="BK112" s="141">
        <f>ROUND(I112*H112,2)</f>
        <v>0</v>
      </c>
      <c r="BL112" s="16" t="s">
        <v>176</v>
      </c>
      <c r="BM112" s="140" t="s">
        <v>871</v>
      </c>
    </row>
    <row r="113" spans="2:65" s="1" customFormat="1" ht="16.5" customHeight="1">
      <c r="B113" s="128"/>
      <c r="C113" s="167" t="s">
        <v>209</v>
      </c>
      <c r="D113" s="167" t="s">
        <v>122</v>
      </c>
      <c r="E113" s="168" t="s">
        <v>872</v>
      </c>
      <c r="F113" s="169" t="s">
        <v>873</v>
      </c>
      <c r="G113" s="170" t="s">
        <v>757</v>
      </c>
      <c r="H113" s="171">
        <v>10</v>
      </c>
      <c r="I113" s="172">
        <v>0</v>
      </c>
      <c r="J113" s="172">
        <f>ROUND(I113*H113,2)</f>
        <v>0</v>
      </c>
      <c r="K113" s="173"/>
      <c r="L113" s="174"/>
      <c r="M113" s="175" t="s">
        <v>3</v>
      </c>
      <c r="N113" s="176" t="s">
        <v>48</v>
      </c>
      <c r="O113" s="138">
        <v>0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223</v>
      </c>
      <c r="AT113" s="140" t="s">
        <v>122</v>
      </c>
      <c r="AU113" s="140" t="s">
        <v>20</v>
      </c>
      <c r="AY113" s="16" t="s">
        <v>171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6" t="s">
        <v>37</v>
      </c>
      <c r="BK113" s="141">
        <f>ROUND(I113*H113,2)</f>
        <v>0</v>
      </c>
      <c r="BL113" s="16" t="s">
        <v>176</v>
      </c>
      <c r="BM113" s="140" t="s">
        <v>874</v>
      </c>
    </row>
    <row r="114" spans="2:65" s="1" customFormat="1" ht="16.5" customHeight="1">
      <c r="B114" s="128"/>
      <c r="C114" s="167" t="s">
        <v>217</v>
      </c>
      <c r="D114" s="167" t="s">
        <v>122</v>
      </c>
      <c r="E114" s="168" t="s">
        <v>875</v>
      </c>
      <c r="F114" s="169" t="s">
        <v>876</v>
      </c>
      <c r="G114" s="170" t="s">
        <v>757</v>
      </c>
      <c r="H114" s="171">
        <v>15</v>
      </c>
      <c r="I114" s="172">
        <v>0</v>
      </c>
      <c r="J114" s="172">
        <f>ROUND(I114*H114,2)</f>
        <v>0</v>
      </c>
      <c r="K114" s="173"/>
      <c r="L114" s="174"/>
      <c r="M114" s="175" t="s">
        <v>3</v>
      </c>
      <c r="N114" s="176" t="s">
        <v>48</v>
      </c>
      <c r="O114" s="138">
        <v>0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AR114" s="140" t="s">
        <v>223</v>
      </c>
      <c r="AT114" s="140" t="s">
        <v>122</v>
      </c>
      <c r="AU114" s="140" t="s">
        <v>20</v>
      </c>
      <c r="AY114" s="16" t="s">
        <v>171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6" t="s">
        <v>37</v>
      </c>
      <c r="BK114" s="141">
        <f>ROUND(I114*H114,2)</f>
        <v>0</v>
      </c>
      <c r="BL114" s="16" t="s">
        <v>176</v>
      </c>
      <c r="BM114" s="140" t="s">
        <v>877</v>
      </c>
    </row>
    <row r="115" spans="2:65" s="1" customFormat="1" ht="16.5" customHeight="1">
      <c r="B115" s="128"/>
      <c r="C115" s="167" t="s">
        <v>223</v>
      </c>
      <c r="D115" s="167" t="s">
        <v>122</v>
      </c>
      <c r="E115" s="168" t="s">
        <v>878</v>
      </c>
      <c r="F115" s="169" t="s">
        <v>879</v>
      </c>
      <c r="G115" s="170" t="s">
        <v>757</v>
      </c>
      <c r="H115" s="171">
        <v>30</v>
      </c>
      <c r="I115" s="172">
        <v>0</v>
      </c>
      <c r="J115" s="172">
        <f>ROUND(I115*H115,2)</f>
        <v>0</v>
      </c>
      <c r="K115" s="173"/>
      <c r="L115" s="174"/>
      <c r="M115" s="175" t="s">
        <v>3</v>
      </c>
      <c r="N115" s="176" t="s">
        <v>48</v>
      </c>
      <c r="O115" s="138">
        <v>0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223</v>
      </c>
      <c r="AT115" s="140" t="s">
        <v>122</v>
      </c>
      <c r="AU115" s="140" t="s">
        <v>20</v>
      </c>
      <c r="AY115" s="16" t="s">
        <v>171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6" t="s">
        <v>37</v>
      </c>
      <c r="BK115" s="141">
        <f>ROUND(I115*H115,2)</f>
        <v>0</v>
      </c>
      <c r="BL115" s="16" t="s">
        <v>176</v>
      </c>
      <c r="BM115" s="140" t="s">
        <v>880</v>
      </c>
    </row>
    <row r="116" spans="2:65" s="11" customFormat="1" ht="22.9" customHeight="1">
      <c r="B116" s="117"/>
      <c r="D116" s="118" t="s">
        <v>76</v>
      </c>
      <c r="E116" s="126" t="s">
        <v>189</v>
      </c>
      <c r="F116" s="126" t="s">
        <v>729</v>
      </c>
      <c r="J116" s="127">
        <f>BK116</f>
        <v>0</v>
      </c>
      <c r="L116" s="117"/>
      <c r="M116" s="121"/>
      <c r="P116" s="122">
        <f>SUM(P117:P130)</f>
        <v>84.109499999999997</v>
      </c>
      <c r="R116" s="122">
        <f>SUM(R117:R130)</f>
        <v>9</v>
      </c>
      <c r="T116" s="123">
        <f>SUM(T117:T130)</f>
        <v>0</v>
      </c>
      <c r="AR116" s="118" t="s">
        <v>37</v>
      </c>
      <c r="AT116" s="124" t="s">
        <v>76</v>
      </c>
      <c r="AU116" s="124" t="s">
        <v>37</v>
      </c>
      <c r="AY116" s="118" t="s">
        <v>171</v>
      </c>
      <c r="BK116" s="125">
        <f>SUM(BK117:BK130)</f>
        <v>0</v>
      </c>
    </row>
    <row r="117" spans="2:65" s="1" customFormat="1" ht="37.9" customHeight="1">
      <c r="B117" s="128"/>
      <c r="C117" s="129" t="s">
        <v>228</v>
      </c>
      <c r="D117" s="129" t="s">
        <v>116</v>
      </c>
      <c r="E117" s="130" t="s">
        <v>881</v>
      </c>
      <c r="F117" s="131" t="s">
        <v>882</v>
      </c>
      <c r="G117" s="132" t="s">
        <v>175</v>
      </c>
      <c r="H117" s="133">
        <v>9</v>
      </c>
      <c r="I117" s="134">
        <v>0</v>
      </c>
      <c r="J117" s="134">
        <f>ROUND(I117*H117,2)</f>
        <v>0</v>
      </c>
      <c r="K117" s="135"/>
      <c r="L117" s="29"/>
      <c r="M117" s="136" t="s">
        <v>3</v>
      </c>
      <c r="N117" s="137" t="s">
        <v>48</v>
      </c>
      <c r="O117" s="138">
        <v>5.3455000000000004</v>
      </c>
      <c r="P117" s="138">
        <f>O117*H117</f>
        <v>48.109500000000004</v>
      </c>
      <c r="Q117" s="138">
        <v>1</v>
      </c>
      <c r="R117" s="138">
        <f>Q117*H117</f>
        <v>9</v>
      </c>
      <c r="S117" s="138">
        <v>0</v>
      </c>
      <c r="T117" s="139">
        <f>S117*H117</f>
        <v>0</v>
      </c>
      <c r="AR117" s="140" t="s">
        <v>176</v>
      </c>
      <c r="AT117" s="140" t="s">
        <v>116</v>
      </c>
      <c r="AU117" s="140" t="s">
        <v>20</v>
      </c>
      <c r="AY117" s="16" t="s">
        <v>171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6" t="s">
        <v>37</v>
      </c>
      <c r="BK117" s="141">
        <f>ROUND(I117*H117,2)</f>
        <v>0</v>
      </c>
      <c r="BL117" s="16" t="s">
        <v>176</v>
      </c>
      <c r="BM117" s="140" t="s">
        <v>883</v>
      </c>
    </row>
    <row r="118" spans="2:65" s="1" customFormat="1" ht="48.75">
      <c r="B118" s="29"/>
      <c r="D118" s="146" t="s">
        <v>134</v>
      </c>
      <c r="F118" s="158" t="s">
        <v>884</v>
      </c>
      <c r="L118" s="29"/>
      <c r="M118" s="144"/>
      <c r="T118" s="50"/>
      <c r="AT118" s="16" t="s">
        <v>134</v>
      </c>
      <c r="AU118" s="16" t="s">
        <v>20</v>
      </c>
    </row>
    <row r="119" spans="2:65" s="12" customFormat="1">
      <c r="B119" s="145"/>
      <c r="D119" s="146" t="s">
        <v>180</v>
      </c>
      <c r="E119" s="147" t="s">
        <v>3</v>
      </c>
      <c r="F119" s="148" t="s">
        <v>885</v>
      </c>
      <c r="H119" s="149">
        <v>9</v>
      </c>
      <c r="L119" s="145"/>
      <c r="M119" s="150"/>
      <c r="T119" s="151"/>
      <c r="AT119" s="147" t="s">
        <v>180</v>
      </c>
      <c r="AU119" s="147" t="s">
        <v>20</v>
      </c>
      <c r="AV119" s="12" t="s">
        <v>20</v>
      </c>
      <c r="AW119" s="12" t="s">
        <v>36</v>
      </c>
      <c r="AX119" s="12" t="s">
        <v>37</v>
      </c>
      <c r="AY119" s="147" t="s">
        <v>171</v>
      </c>
    </row>
    <row r="120" spans="2:65" s="1" customFormat="1" ht="33" customHeight="1">
      <c r="B120" s="128"/>
      <c r="C120" s="129" t="s">
        <v>236</v>
      </c>
      <c r="D120" s="129" t="s">
        <v>116</v>
      </c>
      <c r="E120" s="130" t="s">
        <v>886</v>
      </c>
      <c r="F120" s="131" t="s">
        <v>887</v>
      </c>
      <c r="G120" s="132" t="s">
        <v>175</v>
      </c>
      <c r="H120" s="133">
        <v>9</v>
      </c>
      <c r="I120" s="134">
        <v>0</v>
      </c>
      <c r="J120" s="134">
        <f>ROUND(I120*H120,2)</f>
        <v>0</v>
      </c>
      <c r="K120" s="135"/>
      <c r="L120" s="29"/>
      <c r="M120" s="136" t="s">
        <v>3</v>
      </c>
      <c r="N120" s="137" t="s">
        <v>48</v>
      </c>
      <c r="O120" s="138">
        <v>4</v>
      </c>
      <c r="P120" s="138">
        <f>O120*H120</f>
        <v>36</v>
      </c>
      <c r="Q120" s="138">
        <v>0</v>
      </c>
      <c r="R120" s="138">
        <f>Q120*H120</f>
        <v>0</v>
      </c>
      <c r="S120" s="138">
        <v>0</v>
      </c>
      <c r="T120" s="139">
        <f>S120*H120</f>
        <v>0</v>
      </c>
      <c r="AR120" s="140" t="s">
        <v>176</v>
      </c>
      <c r="AT120" s="140" t="s">
        <v>116</v>
      </c>
      <c r="AU120" s="140" t="s">
        <v>20</v>
      </c>
      <c r="AY120" s="16" t="s">
        <v>171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6" t="s">
        <v>37</v>
      </c>
      <c r="BK120" s="141">
        <f>ROUND(I120*H120,2)</f>
        <v>0</v>
      </c>
      <c r="BL120" s="16" t="s">
        <v>176</v>
      </c>
      <c r="BM120" s="140" t="s">
        <v>888</v>
      </c>
    </row>
    <row r="121" spans="2:65" s="1" customFormat="1" ht="39">
      <c r="B121" s="29"/>
      <c r="D121" s="146" t="s">
        <v>134</v>
      </c>
      <c r="F121" s="158" t="s">
        <v>889</v>
      </c>
      <c r="L121" s="29"/>
      <c r="M121" s="144"/>
      <c r="T121" s="50"/>
      <c r="AT121" s="16" t="s">
        <v>134</v>
      </c>
      <c r="AU121" s="16" t="s">
        <v>20</v>
      </c>
    </row>
    <row r="122" spans="2:65" s="12" customFormat="1">
      <c r="B122" s="145"/>
      <c r="D122" s="146" t="s">
        <v>180</v>
      </c>
      <c r="E122" s="147" t="s">
        <v>3</v>
      </c>
      <c r="F122" s="148" t="s">
        <v>890</v>
      </c>
      <c r="H122" s="149">
        <v>9</v>
      </c>
      <c r="L122" s="145"/>
      <c r="M122" s="150"/>
      <c r="T122" s="151"/>
      <c r="AT122" s="147" t="s">
        <v>180</v>
      </c>
      <c r="AU122" s="147" t="s">
        <v>20</v>
      </c>
      <c r="AV122" s="12" t="s">
        <v>20</v>
      </c>
      <c r="AW122" s="12" t="s">
        <v>36</v>
      </c>
      <c r="AX122" s="12" t="s">
        <v>37</v>
      </c>
      <c r="AY122" s="147" t="s">
        <v>171</v>
      </c>
    </row>
    <row r="123" spans="2:65" s="1" customFormat="1" ht="16.5" customHeight="1">
      <c r="B123" s="128"/>
      <c r="C123" s="129" t="s">
        <v>241</v>
      </c>
      <c r="D123" s="129" t="s">
        <v>116</v>
      </c>
      <c r="E123" s="130" t="s">
        <v>891</v>
      </c>
      <c r="F123" s="131" t="s">
        <v>892</v>
      </c>
      <c r="G123" s="132" t="s">
        <v>757</v>
      </c>
      <c r="H123" s="133">
        <v>10</v>
      </c>
      <c r="I123" s="134">
        <v>0</v>
      </c>
      <c r="J123" s="134">
        <f>ROUND(I123*H123,2)</f>
        <v>0</v>
      </c>
      <c r="K123" s="135"/>
      <c r="L123" s="29"/>
      <c r="M123" s="136" t="s">
        <v>3</v>
      </c>
      <c r="N123" s="137" t="s">
        <v>48</v>
      </c>
      <c r="O123" s="138">
        <v>0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176</v>
      </c>
      <c r="AT123" s="140" t="s">
        <v>116</v>
      </c>
      <c r="AU123" s="140" t="s">
        <v>20</v>
      </c>
      <c r="AY123" s="16" t="s">
        <v>171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37</v>
      </c>
      <c r="BK123" s="141">
        <f>ROUND(I123*H123,2)</f>
        <v>0</v>
      </c>
      <c r="BL123" s="16" t="s">
        <v>176</v>
      </c>
      <c r="BM123" s="140" t="s">
        <v>893</v>
      </c>
    </row>
    <row r="124" spans="2:65" s="12" customFormat="1">
      <c r="B124" s="145"/>
      <c r="D124" s="146" t="s">
        <v>180</v>
      </c>
      <c r="E124" s="147" t="s">
        <v>3</v>
      </c>
      <c r="F124" s="148" t="s">
        <v>894</v>
      </c>
      <c r="H124" s="149">
        <v>10</v>
      </c>
      <c r="L124" s="145"/>
      <c r="M124" s="150"/>
      <c r="T124" s="151"/>
      <c r="AT124" s="147" t="s">
        <v>180</v>
      </c>
      <c r="AU124" s="147" t="s">
        <v>20</v>
      </c>
      <c r="AV124" s="12" t="s">
        <v>20</v>
      </c>
      <c r="AW124" s="12" t="s">
        <v>36</v>
      </c>
      <c r="AX124" s="12" t="s">
        <v>37</v>
      </c>
      <c r="AY124" s="147" t="s">
        <v>171</v>
      </c>
    </row>
    <row r="125" spans="2:65" s="1" customFormat="1" ht="16.5" customHeight="1">
      <c r="B125" s="128"/>
      <c r="C125" s="129" t="s">
        <v>248</v>
      </c>
      <c r="D125" s="129" t="s">
        <v>116</v>
      </c>
      <c r="E125" s="130" t="s">
        <v>895</v>
      </c>
      <c r="F125" s="131" t="s">
        <v>896</v>
      </c>
      <c r="G125" s="132" t="s">
        <v>757</v>
      </c>
      <c r="H125" s="133">
        <v>1</v>
      </c>
      <c r="I125" s="134">
        <v>0</v>
      </c>
      <c r="J125" s="134">
        <f>ROUND(I125*H125,2)</f>
        <v>0</v>
      </c>
      <c r="K125" s="135"/>
      <c r="L125" s="29"/>
      <c r="M125" s="136" t="s">
        <v>3</v>
      </c>
      <c r="N125" s="137" t="s">
        <v>48</v>
      </c>
      <c r="O125" s="138">
        <v>0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176</v>
      </c>
      <c r="AT125" s="140" t="s">
        <v>116</v>
      </c>
      <c r="AU125" s="140" t="s">
        <v>20</v>
      </c>
      <c r="AY125" s="16" t="s">
        <v>171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37</v>
      </c>
      <c r="BK125" s="141">
        <f>ROUND(I125*H125,2)</f>
        <v>0</v>
      </c>
      <c r="BL125" s="16" t="s">
        <v>176</v>
      </c>
      <c r="BM125" s="140" t="s">
        <v>897</v>
      </c>
    </row>
    <row r="126" spans="2:65" s="1" customFormat="1" ht="29.25">
      <c r="B126" s="29"/>
      <c r="D126" s="146" t="s">
        <v>134</v>
      </c>
      <c r="F126" s="158" t="s">
        <v>898</v>
      </c>
      <c r="L126" s="29"/>
      <c r="M126" s="144"/>
      <c r="T126" s="50"/>
      <c r="AT126" s="16" t="s">
        <v>134</v>
      </c>
      <c r="AU126" s="16" t="s">
        <v>20</v>
      </c>
    </row>
    <row r="127" spans="2:65" s="12" customFormat="1">
      <c r="B127" s="145"/>
      <c r="D127" s="146" t="s">
        <v>180</v>
      </c>
      <c r="E127" s="147" t="s">
        <v>3</v>
      </c>
      <c r="F127" s="148" t="s">
        <v>899</v>
      </c>
      <c r="H127" s="149">
        <v>1</v>
      </c>
      <c r="L127" s="145"/>
      <c r="M127" s="150"/>
      <c r="T127" s="151"/>
      <c r="AT127" s="147" t="s">
        <v>180</v>
      </c>
      <c r="AU127" s="147" t="s">
        <v>20</v>
      </c>
      <c r="AV127" s="12" t="s">
        <v>20</v>
      </c>
      <c r="AW127" s="12" t="s">
        <v>36</v>
      </c>
      <c r="AX127" s="12" t="s">
        <v>37</v>
      </c>
      <c r="AY127" s="147" t="s">
        <v>171</v>
      </c>
    </row>
    <row r="128" spans="2:65" s="1" customFormat="1" ht="24.2" customHeight="1">
      <c r="B128" s="128"/>
      <c r="C128" s="129" t="s">
        <v>253</v>
      </c>
      <c r="D128" s="129" t="s">
        <v>116</v>
      </c>
      <c r="E128" s="130" t="s">
        <v>900</v>
      </c>
      <c r="F128" s="131" t="s">
        <v>901</v>
      </c>
      <c r="G128" s="132" t="s">
        <v>757</v>
      </c>
      <c r="H128" s="133">
        <v>1</v>
      </c>
      <c r="I128" s="134">
        <v>0</v>
      </c>
      <c r="J128" s="134">
        <f>ROUND(I128*H128,2)</f>
        <v>0</v>
      </c>
      <c r="K128" s="135"/>
      <c r="L128" s="29"/>
      <c r="M128" s="136" t="s">
        <v>3</v>
      </c>
      <c r="N128" s="137" t="s">
        <v>48</v>
      </c>
      <c r="O128" s="138">
        <v>0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176</v>
      </c>
      <c r="AT128" s="140" t="s">
        <v>116</v>
      </c>
      <c r="AU128" s="140" t="s">
        <v>20</v>
      </c>
      <c r="AY128" s="16" t="s">
        <v>171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37</v>
      </c>
      <c r="BK128" s="141">
        <f>ROUND(I128*H128,2)</f>
        <v>0</v>
      </c>
      <c r="BL128" s="16" t="s">
        <v>176</v>
      </c>
      <c r="BM128" s="140" t="s">
        <v>902</v>
      </c>
    </row>
    <row r="129" spans="2:65" s="1" customFormat="1" ht="29.25">
      <c r="B129" s="29"/>
      <c r="D129" s="146" t="s">
        <v>134</v>
      </c>
      <c r="F129" s="158" t="s">
        <v>903</v>
      </c>
      <c r="L129" s="29"/>
      <c r="M129" s="144"/>
      <c r="T129" s="50"/>
      <c r="AT129" s="16" t="s">
        <v>134</v>
      </c>
      <c r="AU129" s="16" t="s">
        <v>20</v>
      </c>
    </row>
    <row r="130" spans="2:65" s="12" customFormat="1">
      <c r="B130" s="145"/>
      <c r="D130" s="146" t="s">
        <v>180</v>
      </c>
      <c r="E130" s="147" t="s">
        <v>3</v>
      </c>
      <c r="F130" s="148" t="s">
        <v>904</v>
      </c>
      <c r="H130" s="149">
        <v>1</v>
      </c>
      <c r="L130" s="145"/>
      <c r="M130" s="150"/>
      <c r="T130" s="151"/>
      <c r="AT130" s="147" t="s">
        <v>180</v>
      </c>
      <c r="AU130" s="147" t="s">
        <v>20</v>
      </c>
      <c r="AV130" s="12" t="s">
        <v>20</v>
      </c>
      <c r="AW130" s="12" t="s">
        <v>36</v>
      </c>
      <c r="AX130" s="12" t="s">
        <v>37</v>
      </c>
      <c r="AY130" s="147" t="s">
        <v>171</v>
      </c>
    </row>
    <row r="131" spans="2:65" s="11" customFormat="1" ht="25.9" customHeight="1">
      <c r="B131" s="117"/>
      <c r="D131" s="118" t="s">
        <v>76</v>
      </c>
      <c r="E131" s="119" t="s">
        <v>344</v>
      </c>
      <c r="F131" s="119" t="s">
        <v>345</v>
      </c>
      <c r="J131" s="120">
        <f>BK131</f>
        <v>0</v>
      </c>
      <c r="L131" s="117"/>
      <c r="M131" s="121"/>
      <c r="P131" s="122">
        <f>P132+P136+P140+P147+P154</f>
        <v>0</v>
      </c>
      <c r="R131" s="122">
        <f>R132+R136+R140+R147+R154</f>
        <v>0</v>
      </c>
      <c r="T131" s="123">
        <f>T132+T136+T140+T147+T154</f>
        <v>0</v>
      </c>
      <c r="AR131" s="118" t="s">
        <v>201</v>
      </c>
      <c r="AT131" s="124" t="s">
        <v>76</v>
      </c>
      <c r="AU131" s="124" t="s">
        <v>77</v>
      </c>
      <c r="AY131" s="118" t="s">
        <v>171</v>
      </c>
      <c r="BK131" s="125">
        <f>BK132+BK136+BK140+BK147+BK154</f>
        <v>0</v>
      </c>
    </row>
    <row r="132" spans="2:65" s="11" customFormat="1" ht="22.9" customHeight="1">
      <c r="B132" s="117"/>
      <c r="D132" s="118" t="s">
        <v>76</v>
      </c>
      <c r="E132" s="126" t="s">
        <v>346</v>
      </c>
      <c r="F132" s="126" t="s">
        <v>347</v>
      </c>
      <c r="J132" s="127">
        <f>BK132</f>
        <v>0</v>
      </c>
      <c r="L132" s="117"/>
      <c r="M132" s="121"/>
      <c r="P132" s="122">
        <f>SUM(P133:P135)</f>
        <v>0</v>
      </c>
      <c r="R132" s="122">
        <f>SUM(R133:R135)</f>
        <v>0</v>
      </c>
      <c r="T132" s="123">
        <f>SUM(T133:T135)</f>
        <v>0</v>
      </c>
      <c r="AR132" s="118" t="s">
        <v>201</v>
      </c>
      <c r="AT132" s="124" t="s">
        <v>76</v>
      </c>
      <c r="AU132" s="124" t="s">
        <v>37</v>
      </c>
      <c r="AY132" s="118" t="s">
        <v>171</v>
      </c>
      <c r="BK132" s="125">
        <f>SUM(BK133:BK135)</f>
        <v>0</v>
      </c>
    </row>
    <row r="133" spans="2:65" s="1" customFormat="1" ht="16.5" customHeight="1">
      <c r="B133" s="128"/>
      <c r="C133" s="129" t="s">
        <v>259</v>
      </c>
      <c r="D133" s="129" t="s">
        <v>116</v>
      </c>
      <c r="E133" s="130" t="s">
        <v>349</v>
      </c>
      <c r="F133" s="131" t="s">
        <v>347</v>
      </c>
      <c r="G133" s="132" t="s">
        <v>350</v>
      </c>
      <c r="H133" s="133">
        <v>1</v>
      </c>
      <c r="I133" s="134">
        <v>0</v>
      </c>
      <c r="J133" s="134">
        <f>ROUND(I133*H133,2)</f>
        <v>0</v>
      </c>
      <c r="K133" s="135"/>
      <c r="L133" s="29"/>
      <c r="M133" s="136" t="s">
        <v>3</v>
      </c>
      <c r="N133" s="137" t="s">
        <v>48</v>
      </c>
      <c r="O133" s="138">
        <v>0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351</v>
      </c>
      <c r="AT133" s="140" t="s">
        <v>116</v>
      </c>
      <c r="AU133" s="140" t="s">
        <v>20</v>
      </c>
      <c r="AY133" s="16" t="s">
        <v>171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37</v>
      </c>
      <c r="BK133" s="141">
        <f>ROUND(I133*H133,2)</f>
        <v>0</v>
      </c>
      <c r="BL133" s="16" t="s">
        <v>351</v>
      </c>
      <c r="BM133" s="140" t="s">
        <v>905</v>
      </c>
    </row>
    <row r="134" spans="2:65" s="1" customFormat="1">
      <c r="B134" s="29"/>
      <c r="D134" s="142" t="s">
        <v>178</v>
      </c>
      <c r="F134" s="143" t="s">
        <v>353</v>
      </c>
      <c r="L134" s="29"/>
      <c r="M134" s="144"/>
      <c r="T134" s="50"/>
      <c r="AT134" s="16" t="s">
        <v>178</v>
      </c>
      <c r="AU134" s="16" t="s">
        <v>20</v>
      </c>
    </row>
    <row r="135" spans="2:65" s="1" customFormat="1" ht="58.5">
      <c r="B135" s="29"/>
      <c r="D135" s="146" t="s">
        <v>134</v>
      </c>
      <c r="F135" s="158" t="s">
        <v>354</v>
      </c>
      <c r="L135" s="29"/>
      <c r="M135" s="144"/>
      <c r="T135" s="50"/>
      <c r="AT135" s="16" t="s">
        <v>134</v>
      </c>
      <c r="AU135" s="16" t="s">
        <v>20</v>
      </c>
    </row>
    <row r="136" spans="2:65" s="11" customFormat="1" ht="22.9" customHeight="1">
      <c r="B136" s="117"/>
      <c r="D136" s="118" t="s">
        <v>76</v>
      </c>
      <c r="E136" s="126" t="s">
        <v>355</v>
      </c>
      <c r="F136" s="126" t="s">
        <v>356</v>
      </c>
      <c r="J136" s="127">
        <f>BK136</f>
        <v>0</v>
      </c>
      <c r="L136" s="117"/>
      <c r="M136" s="121"/>
      <c r="P136" s="122">
        <f>SUM(P137:P139)</f>
        <v>0</v>
      </c>
      <c r="R136" s="122">
        <f>SUM(R137:R139)</f>
        <v>0</v>
      </c>
      <c r="T136" s="123">
        <f>SUM(T137:T139)</f>
        <v>0</v>
      </c>
      <c r="AR136" s="118" t="s">
        <v>201</v>
      </c>
      <c r="AT136" s="124" t="s">
        <v>76</v>
      </c>
      <c r="AU136" s="124" t="s">
        <v>37</v>
      </c>
      <c r="AY136" s="118" t="s">
        <v>171</v>
      </c>
      <c r="BK136" s="125">
        <f>SUM(BK137:BK139)</f>
        <v>0</v>
      </c>
    </row>
    <row r="137" spans="2:65" s="1" customFormat="1" ht="16.5" customHeight="1">
      <c r="B137" s="128"/>
      <c r="C137" s="129" t="s">
        <v>9</v>
      </c>
      <c r="D137" s="129" t="s">
        <v>116</v>
      </c>
      <c r="E137" s="130" t="s">
        <v>358</v>
      </c>
      <c r="F137" s="131" t="s">
        <v>356</v>
      </c>
      <c r="G137" s="132" t="s">
        <v>350</v>
      </c>
      <c r="H137" s="133">
        <v>1</v>
      </c>
      <c r="I137" s="134">
        <v>0</v>
      </c>
      <c r="J137" s="134">
        <f>ROUND(I137*H137,2)</f>
        <v>0</v>
      </c>
      <c r="K137" s="135"/>
      <c r="L137" s="29"/>
      <c r="M137" s="136" t="s">
        <v>3</v>
      </c>
      <c r="N137" s="137" t="s">
        <v>48</v>
      </c>
      <c r="O137" s="138">
        <v>0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351</v>
      </c>
      <c r="AT137" s="140" t="s">
        <v>116</v>
      </c>
      <c r="AU137" s="140" t="s">
        <v>20</v>
      </c>
      <c r="AY137" s="16" t="s">
        <v>171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37</v>
      </c>
      <c r="BK137" s="141">
        <f>ROUND(I137*H137,2)</f>
        <v>0</v>
      </c>
      <c r="BL137" s="16" t="s">
        <v>351</v>
      </c>
      <c r="BM137" s="140" t="s">
        <v>906</v>
      </c>
    </row>
    <row r="138" spans="2:65" s="1" customFormat="1">
      <c r="B138" s="29"/>
      <c r="D138" s="142" t="s">
        <v>178</v>
      </c>
      <c r="F138" s="143" t="s">
        <v>360</v>
      </c>
      <c r="L138" s="29"/>
      <c r="M138" s="144"/>
      <c r="T138" s="50"/>
      <c r="AT138" s="16" t="s">
        <v>178</v>
      </c>
      <c r="AU138" s="16" t="s">
        <v>20</v>
      </c>
    </row>
    <row r="139" spans="2:65" s="1" customFormat="1" ht="126.75">
      <c r="B139" s="29"/>
      <c r="D139" s="146" t="s">
        <v>134</v>
      </c>
      <c r="F139" s="158" t="s">
        <v>361</v>
      </c>
      <c r="L139" s="29"/>
      <c r="M139" s="144"/>
      <c r="T139" s="50"/>
      <c r="AT139" s="16" t="s">
        <v>134</v>
      </c>
      <c r="AU139" s="16" t="s">
        <v>20</v>
      </c>
    </row>
    <row r="140" spans="2:65" s="11" customFormat="1" ht="22.9" customHeight="1">
      <c r="B140" s="117"/>
      <c r="D140" s="118" t="s">
        <v>76</v>
      </c>
      <c r="E140" s="126" t="s">
        <v>362</v>
      </c>
      <c r="F140" s="126" t="s">
        <v>363</v>
      </c>
      <c r="J140" s="127">
        <f>BK140</f>
        <v>0</v>
      </c>
      <c r="L140" s="117"/>
      <c r="M140" s="121"/>
      <c r="P140" s="122">
        <f>SUM(P141:P146)</f>
        <v>0</v>
      </c>
      <c r="R140" s="122">
        <f>SUM(R141:R146)</f>
        <v>0</v>
      </c>
      <c r="T140" s="123">
        <f>SUM(T141:T146)</f>
        <v>0</v>
      </c>
      <c r="AR140" s="118" t="s">
        <v>201</v>
      </c>
      <c r="AT140" s="124" t="s">
        <v>76</v>
      </c>
      <c r="AU140" s="124" t="s">
        <v>37</v>
      </c>
      <c r="AY140" s="118" t="s">
        <v>171</v>
      </c>
      <c r="BK140" s="125">
        <f>SUM(BK141:BK146)</f>
        <v>0</v>
      </c>
    </row>
    <row r="141" spans="2:65" s="1" customFormat="1" ht="16.5" customHeight="1">
      <c r="B141" s="128"/>
      <c r="C141" s="129" t="s">
        <v>272</v>
      </c>
      <c r="D141" s="129" t="s">
        <v>116</v>
      </c>
      <c r="E141" s="130" t="s">
        <v>365</v>
      </c>
      <c r="F141" s="131" t="s">
        <v>363</v>
      </c>
      <c r="G141" s="132" t="s">
        <v>366</v>
      </c>
      <c r="H141" s="133">
        <v>2075.1640000000002</v>
      </c>
      <c r="I141" s="134">
        <v>0</v>
      </c>
      <c r="J141" s="134">
        <f>ROUND(I141*H141,2)</f>
        <v>0</v>
      </c>
      <c r="K141" s="135"/>
      <c r="L141" s="29"/>
      <c r="M141" s="136" t="s">
        <v>3</v>
      </c>
      <c r="N141" s="137" t="s">
        <v>48</v>
      </c>
      <c r="O141" s="138">
        <v>0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351</v>
      </c>
      <c r="AT141" s="140" t="s">
        <v>116</v>
      </c>
      <c r="AU141" s="140" t="s">
        <v>20</v>
      </c>
      <c r="AY141" s="16" t="s">
        <v>171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37</v>
      </c>
      <c r="BK141" s="141">
        <f>ROUND(I141*H141,2)</f>
        <v>0</v>
      </c>
      <c r="BL141" s="16" t="s">
        <v>351</v>
      </c>
      <c r="BM141" s="140" t="s">
        <v>907</v>
      </c>
    </row>
    <row r="142" spans="2:65" s="1" customFormat="1">
      <c r="B142" s="29"/>
      <c r="D142" s="142" t="s">
        <v>178</v>
      </c>
      <c r="F142" s="143" t="s">
        <v>368</v>
      </c>
      <c r="L142" s="29"/>
      <c r="M142" s="144"/>
      <c r="T142" s="50"/>
      <c r="AT142" s="16" t="s">
        <v>178</v>
      </c>
      <c r="AU142" s="16" t="s">
        <v>20</v>
      </c>
    </row>
    <row r="143" spans="2:65" s="1" customFormat="1" ht="175.5">
      <c r="B143" s="29"/>
      <c r="D143" s="146" t="s">
        <v>134</v>
      </c>
      <c r="F143" s="158" t="s">
        <v>369</v>
      </c>
      <c r="L143" s="29"/>
      <c r="M143" s="144"/>
      <c r="T143" s="50"/>
      <c r="AT143" s="16" t="s">
        <v>134</v>
      </c>
      <c r="AU143" s="16" t="s">
        <v>20</v>
      </c>
    </row>
    <row r="144" spans="2:65" s="1" customFormat="1" ht="16.5" customHeight="1">
      <c r="B144" s="128"/>
      <c r="C144" s="129" t="s">
        <v>279</v>
      </c>
      <c r="D144" s="129" t="s">
        <v>116</v>
      </c>
      <c r="E144" s="130" t="s">
        <v>371</v>
      </c>
      <c r="F144" s="131" t="s">
        <v>372</v>
      </c>
      <c r="G144" s="132" t="s">
        <v>350</v>
      </c>
      <c r="H144" s="133">
        <v>1</v>
      </c>
      <c r="I144" s="134">
        <v>0</v>
      </c>
      <c r="J144" s="134">
        <f>ROUND(I144*H144,2)</f>
        <v>0</v>
      </c>
      <c r="K144" s="135"/>
      <c r="L144" s="29"/>
      <c r="M144" s="136" t="s">
        <v>3</v>
      </c>
      <c r="N144" s="137" t="s">
        <v>48</v>
      </c>
      <c r="O144" s="138">
        <v>0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351</v>
      </c>
      <c r="AT144" s="140" t="s">
        <v>116</v>
      </c>
      <c r="AU144" s="140" t="s">
        <v>20</v>
      </c>
      <c r="AY144" s="16" t="s">
        <v>171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37</v>
      </c>
      <c r="BK144" s="141">
        <f>ROUND(I144*H144,2)</f>
        <v>0</v>
      </c>
      <c r="BL144" s="16" t="s">
        <v>351</v>
      </c>
      <c r="BM144" s="140" t="s">
        <v>908</v>
      </c>
    </row>
    <row r="145" spans="2:65" s="1" customFormat="1">
      <c r="B145" s="29"/>
      <c r="D145" s="142" t="s">
        <v>178</v>
      </c>
      <c r="F145" s="143" t="s">
        <v>374</v>
      </c>
      <c r="L145" s="29"/>
      <c r="M145" s="144"/>
      <c r="T145" s="50"/>
      <c r="AT145" s="16" t="s">
        <v>178</v>
      </c>
      <c r="AU145" s="16" t="s">
        <v>20</v>
      </c>
    </row>
    <row r="146" spans="2:65" s="1" customFormat="1" ht="48.75">
      <c r="B146" s="29"/>
      <c r="D146" s="146" t="s">
        <v>134</v>
      </c>
      <c r="F146" s="158" t="s">
        <v>375</v>
      </c>
      <c r="L146" s="29"/>
      <c r="M146" s="144"/>
      <c r="T146" s="50"/>
      <c r="AT146" s="16" t="s">
        <v>134</v>
      </c>
      <c r="AU146" s="16" t="s">
        <v>20</v>
      </c>
    </row>
    <row r="147" spans="2:65" s="11" customFormat="1" ht="22.9" customHeight="1">
      <c r="B147" s="117"/>
      <c r="D147" s="118" t="s">
        <v>76</v>
      </c>
      <c r="E147" s="126" t="s">
        <v>376</v>
      </c>
      <c r="F147" s="126" t="s">
        <v>377</v>
      </c>
      <c r="J147" s="127">
        <f>BK147</f>
        <v>0</v>
      </c>
      <c r="L147" s="117"/>
      <c r="M147" s="121"/>
      <c r="P147" s="122">
        <f>SUM(P148:P153)</f>
        <v>0</v>
      </c>
      <c r="R147" s="122">
        <f>SUM(R148:R153)</f>
        <v>0</v>
      </c>
      <c r="T147" s="123">
        <f>SUM(T148:T153)</f>
        <v>0</v>
      </c>
      <c r="AR147" s="118" t="s">
        <v>201</v>
      </c>
      <c r="AT147" s="124" t="s">
        <v>76</v>
      </c>
      <c r="AU147" s="124" t="s">
        <v>37</v>
      </c>
      <c r="AY147" s="118" t="s">
        <v>171</v>
      </c>
      <c r="BK147" s="125">
        <f>SUM(BK148:BK153)</f>
        <v>0</v>
      </c>
    </row>
    <row r="148" spans="2:65" s="1" customFormat="1" ht="16.5" customHeight="1">
      <c r="B148" s="128"/>
      <c r="C148" s="129" t="s">
        <v>286</v>
      </c>
      <c r="D148" s="129" t="s">
        <v>116</v>
      </c>
      <c r="E148" s="130" t="s">
        <v>379</v>
      </c>
      <c r="F148" s="131" t="s">
        <v>377</v>
      </c>
      <c r="G148" s="132" t="s">
        <v>366</v>
      </c>
      <c r="H148" s="133">
        <v>2075.1640000000002</v>
      </c>
      <c r="I148" s="134">
        <v>0</v>
      </c>
      <c r="J148" s="134">
        <f>ROUND(I148*H148,2)</f>
        <v>0</v>
      </c>
      <c r="K148" s="135"/>
      <c r="L148" s="29"/>
      <c r="M148" s="136" t="s">
        <v>3</v>
      </c>
      <c r="N148" s="137" t="s">
        <v>48</v>
      </c>
      <c r="O148" s="138">
        <v>0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351</v>
      </c>
      <c r="AT148" s="140" t="s">
        <v>116</v>
      </c>
      <c r="AU148" s="140" t="s">
        <v>20</v>
      </c>
      <c r="AY148" s="16" t="s">
        <v>171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37</v>
      </c>
      <c r="BK148" s="141">
        <f>ROUND(I148*H148,2)</f>
        <v>0</v>
      </c>
      <c r="BL148" s="16" t="s">
        <v>351</v>
      </c>
      <c r="BM148" s="140" t="s">
        <v>909</v>
      </c>
    </row>
    <row r="149" spans="2:65" s="1" customFormat="1">
      <c r="B149" s="29"/>
      <c r="D149" s="142" t="s">
        <v>178</v>
      </c>
      <c r="F149" s="143" t="s">
        <v>381</v>
      </c>
      <c r="L149" s="29"/>
      <c r="M149" s="144"/>
      <c r="T149" s="50"/>
      <c r="AT149" s="16" t="s">
        <v>178</v>
      </c>
      <c r="AU149" s="16" t="s">
        <v>20</v>
      </c>
    </row>
    <row r="150" spans="2:65" s="1" customFormat="1" ht="16.5" customHeight="1">
      <c r="B150" s="128"/>
      <c r="C150" s="129" t="s">
        <v>292</v>
      </c>
      <c r="D150" s="129" t="s">
        <v>116</v>
      </c>
      <c r="E150" s="130" t="s">
        <v>383</v>
      </c>
      <c r="F150" s="131" t="s">
        <v>384</v>
      </c>
      <c r="G150" s="132" t="s">
        <v>366</v>
      </c>
      <c r="H150" s="133">
        <v>2075.1640000000002</v>
      </c>
      <c r="I150" s="134">
        <v>0</v>
      </c>
      <c r="J150" s="134">
        <f>ROUND(I150*H150,2)</f>
        <v>0</v>
      </c>
      <c r="K150" s="135"/>
      <c r="L150" s="29"/>
      <c r="M150" s="136" t="s">
        <v>3</v>
      </c>
      <c r="N150" s="137" t="s">
        <v>48</v>
      </c>
      <c r="O150" s="138">
        <v>0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351</v>
      </c>
      <c r="AT150" s="140" t="s">
        <v>116</v>
      </c>
      <c r="AU150" s="140" t="s">
        <v>20</v>
      </c>
      <c r="AY150" s="16" t="s">
        <v>171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37</v>
      </c>
      <c r="BK150" s="141">
        <f>ROUND(I150*H150,2)</f>
        <v>0</v>
      </c>
      <c r="BL150" s="16" t="s">
        <v>351</v>
      </c>
      <c r="BM150" s="140" t="s">
        <v>910</v>
      </c>
    </row>
    <row r="151" spans="2:65" s="1" customFormat="1">
      <c r="B151" s="29"/>
      <c r="D151" s="142" t="s">
        <v>178</v>
      </c>
      <c r="F151" s="143" t="s">
        <v>386</v>
      </c>
      <c r="L151" s="29"/>
      <c r="M151" s="144"/>
      <c r="T151" s="50"/>
      <c r="AT151" s="16" t="s">
        <v>178</v>
      </c>
      <c r="AU151" s="16" t="s">
        <v>20</v>
      </c>
    </row>
    <row r="152" spans="2:65" s="1" customFormat="1" ht="16.5" customHeight="1">
      <c r="B152" s="128"/>
      <c r="C152" s="129" t="s">
        <v>298</v>
      </c>
      <c r="D152" s="129" t="s">
        <v>116</v>
      </c>
      <c r="E152" s="130" t="s">
        <v>388</v>
      </c>
      <c r="F152" s="131" t="s">
        <v>389</v>
      </c>
      <c r="G152" s="132" t="s">
        <v>366</v>
      </c>
      <c r="H152" s="133">
        <v>2075.1640000000002</v>
      </c>
      <c r="I152" s="134">
        <v>0</v>
      </c>
      <c r="J152" s="134">
        <f>ROUND(I152*H152,2)</f>
        <v>0</v>
      </c>
      <c r="K152" s="135"/>
      <c r="L152" s="29"/>
      <c r="M152" s="136" t="s">
        <v>3</v>
      </c>
      <c r="N152" s="137" t="s">
        <v>48</v>
      </c>
      <c r="O152" s="138">
        <v>0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351</v>
      </c>
      <c r="AT152" s="140" t="s">
        <v>116</v>
      </c>
      <c r="AU152" s="140" t="s">
        <v>20</v>
      </c>
      <c r="AY152" s="16" t="s">
        <v>171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37</v>
      </c>
      <c r="BK152" s="141">
        <f>ROUND(I152*H152,2)</f>
        <v>0</v>
      </c>
      <c r="BL152" s="16" t="s">
        <v>351</v>
      </c>
      <c r="BM152" s="140" t="s">
        <v>911</v>
      </c>
    </row>
    <row r="153" spans="2:65" s="1" customFormat="1">
      <c r="B153" s="29"/>
      <c r="D153" s="142" t="s">
        <v>178</v>
      </c>
      <c r="F153" s="143" t="s">
        <v>391</v>
      </c>
      <c r="L153" s="29"/>
      <c r="M153" s="144"/>
      <c r="T153" s="50"/>
      <c r="AT153" s="16" t="s">
        <v>178</v>
      </c>
      <c r="AU153" s="16" t="s">
        <v>20</v>
      </c>
    </row>
    <row r="154" spans="2:65" s="11" customFormat="1" ht="22.9" customHeight="1">
      <c r="B154" s="117"/>
      <c r="D154" s="118" t="s">
        <v>76</v>
      </c>
      <c r="E154" s="126" t="s">
        <v>392</v>
      </c>
      <c r="F154" s="126" t="s">
        <v>393</v>
      </c>
      <c r="J154" s="127">
        <f>BK154</f>
        <v>0</v>
      </c>
      <c r="L154" s="117"/>
      <c r="M154" s="121"/>
      <c r="P154" s="122">
        <f>SUM(P155:P157)</f>
        <v>0</v>
      </c>
      <c r="R154" s="122">
        <f>SUM(R155:R157)</f>
        <v>0</v>
      </c>
      <c r="T154" s="123">
        <f>SUM(T155:T157)</f>
        <v>0</v>
      </c>
      <c r="AR154" s="118" t="s">
        <v>201</v>
      </c>
      <c r="AT154" s="124" t="s">
        <v>76</v>
      </c>
      <c r="AU154" s="124" t="s">
        <v>37</v>
      </c>
      <c r="AY154" s="118" t="s">
        <v>171</v>
      </c>
      <c r="BK154" s="125">
        <f>SUM(BK155:BK157)</f>
        <v>0</v>
      </c>
    </row>
    <row r="155" spans="2:65" s="1" customFormat="1" ht="16.5" customHeight="1">
      <c r="B155" s="128"/>
      <c r="C155" s="129" t="s">
        <v>8</v>
      </c>
      <c r="D155" s="129" t="s">
        <v>116</v>
      </c>
      <c r="E155" s="130" t="s">
        <v>395</v>
      </c>
      <c r="F155" s="131" t="s">
        <v>393</v>
      </c>
      <c r="G155" s="132" t="s">
        <v>366</v>
      </c>
      <c r="H155" s="133">
        <v>2075.1640000000002</v>
      </c>
      <c r="I155" s="134">
        <v>0</v>
      </c>
      <c r="J155" s="134">
        <f>ROUND(I155*H155,2)</f>
        <v>0</v>
      </c>
      <c r="K155" s="135"/>
      <c r="L155" s="29"/>
      <c r="M155" s="136" t="s">
        <v>3</v>
      </c>
      <c r="N155" s="137" t="s">
        <v>48</v>
      </c>
      <c r="O155" s="138">
        <v>0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351</v>
      </c>
      <c r="AT155" s="140" t="s">
        <v>116</v>
      </c>
      <c r="AU155" s="140" t="s">
        <v>20</v>
      </c>
      <c r="AY155" s="16" t="s">
        <v>171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37</v>
      </c>
      <c r="BK155" s="141">
        <f>ROUND(I155*H155,2)</f>
        <v>0</v>
      </c>
      <c r="BL155" s="16" t="s">
        <v>351</v>
      </c>
      <c r="BM155" s="140" t="s">
        <v>912</v>
      </c>
    </row>
    <row r="156" spans="2:65" s="1" customFormat="1">
      <c r="B156" s="29"/>
      <c r="D156" s="142" t="s">
        <v>178</v>
      </c>
      <c r="F156" s="143" t="s">
        <v>397</v>
      </c>
      <c r="L156" s="29"/>
      <c r="M156" s="144"/>
      <c r="T156" s="50"/>
      <c r="AT156" s="16" t="s">
        <v>178</v>
      </c>
      <c r="AU156" s="16" t="s">
        <v>20</v>
      </c>
    </row>
    <row r="157" spans="2:65" s="1" customFormat="1" ht="29.25">
      <c r="B157" s="29"/>
      <c r="D157" s="146" t="s">
        <v>134</v>
      </c>
      <c r="F157" s="158" t="s">
        <v>398</v>
      </c>
      <c r="L157" s="29"/>
      <c r="M157" s="159"/>
      <c r="N157" s="160"/>
      <c r="O157" s="160"/>
      <c r="P157" s="160"/>
      <c r="Q157" s="160"/>
      <c r="R157" s="160"/>
      <c r="S157" s="160"/>
      <c r="T157" s="161"/>
      <c r="AT157" s="16" t="s">
        <v>134</v>
      </c>
      <c r="AU157" s="16" t="s">
        <v>20</v>
      </c>
    </row>
    <row r="158" spans="2:65" s="1" customFormat="1" ht="6.95" customHeight="1">
      <c r="B158" s="38"/>
      <c r="C158" s="39"/>
      <c r="D158" s="39"/>
      <c r="E158" s="39"/>
      <c r="F158" s="39"/>
      <c r="G158" s="39"/>
      <c r="H158" s="39"/>
      <c r="I158" s="39"/>
      <c r="J158" s="39"/>
      <c r="K158" s="39"/>
      <c r="L158" s="29"/>
    </row>
  </sheetData>
  <autoFilter ref="C93:K157" xr:uid="{00000000-0009-0000-0000-00000B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B00-000000000000}"/>
    <hyperlink ref="F101" r:id="rId2" xr:uid="{00000000-0004-0000-0B00-000001000000}"/>
    <hyperlink ref="F108" r:id="rId3" xr:uid="{00000000-0004-0000-0B00-000002000000}"/>
    <hyperlink ref="F110" r:id="rId4" xr:uid="{00000000-0004-0000-0B00-000003000000}"/>
    <hyperlink ref="F134" r:id="rId5" xr:uid="{00000000-0004-0000-0B00-000004000000}"/>
    <hyperlink ref="F138" r:id="rId6" xr:uid="{00000000-0004-0000-0B00-000005000000}"/>
    <hyperlink ref="F142" r:id="rId7" xr:uid="{00000000-0004-0000-0B00-000006000000}"/>
    <hyperlink ref="F145" r:id="rId8" xr:uid="{00000000-0004-0000-0B00-000007000000}"/>
    <hyperlink ref="F149" r:id="rId9" xr:uid="{00000000-0004-0000-0B00-000008000000}"/>
    <hyperlink ref="F151" r:id="rId10" xr:uid="{00000000-0004-0000-0B00-000009000000}"/>
    <hyperlink ref="F153" r:id="rId11" xr:uid="{00000000-0004-0000-0B00-00000A000000}"/>
    <hyperlink ref="F156" r:id="rId12" xr:uid="{00000000-0004-0000-0B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316"/>
  <sheetViews>
    <sheetView showGridLines="0" topLeftCell="A36" workbookViewId="0">
      <selection activeCell="I318" sqref="I31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121</v>
      </c>
      <c r="AZ2" s="177" t="s">
        <v>913</v>
      </c>
      <c r="BA2" s="177" t="s">
        <v>3</v>
      </c>
      <c r="BB2" s="177" t="s">
        <v>3</v>
      </c>
      <c r="BC2" s="177" t="s">
        <v>914</v>
      </c>
      <c r="BD2" s="177" t="s">
        <v>20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  <c r="AZ3" s="177" t="s">
        <v>915</v>
      </c>
      <c r="BA3" s="177" t="s">
        <v>3</v>
      </c>
      <c r="BB3" s="177" t="s">
        <v>3</v>
      </c>
      <c r="BC3" s="177" t="s">
        <v>916</v>
      </c>
      <c r="BD3" s="177" t="s">
        <v>20</v>
      </c>
    </row>
    <row r="4" spans="2:56" ht="24.95" customHeight="1">
      <c r="B4" s="19"/>
      <c r="D4" s="20" t="s">
        <v>137</v>
      </c>
      <c r="L4" s="19"/>
      <c r="M4" s="87" t="s">
        <v>11</v>
      </c>
      <c r="AT4" s="16" t="s">
        <v>4</v>
      </c>
      <c r="AZ4" s="177" t="s">
        <v>917</v>
      </c>
      <c r="BA4" s="177" t="s">
        <v>3</v>
      </c>
      <c r="BB4" s="177" t="s">
        <v>3</v>
      </c>
      <c r="BC4" s="177" t="s">
        <v>918</v>
      </c>
      <c r="BD4" s="177" t="s">
        <v>20</v>
      </c>
    </row>
    <row r="5" spans="2:56" ht="6.95" customHeight="1">
      <c r="B5" s="19"/>
      <c r="L5" s="19"/>
      <c r="AZ5" s="177" t="s">
        <v>919</v>
      </c>
      <c r="BA5" s="177" t="s">
        <v>3</v>
      </c>
      <c r="BB5" s="177" t="s">
        <v>3</v>
      </c>
      <c r="BC5" s="177" t="s">
        <v>920</v>
      </c>
      <c r="BD5" s="177" t="s">
        <v>20</v>
      </c>
    </row>
    <row r="6" spans="2:56" ht="12" customHeight="1">
      <c r="B6" s="19"/>
      <c r="D6" s="25" t="s">
        <v>15</v>
      </c>
      <c r="L6" s="19"/>
    </row>
    <row r="7" spans="2:5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56" ht="12" customHeight="1">
      <c r="B8" s="19"/>
      <c r="D8" s="25" t="s">
        <v>138</v>
      </c>
      <c r="L8" s="19"/>
    </row>
    <row r="9" spans="2:56" s="1" customFormat="1" ht="16.5" customHeight="1">
      <c r="B9" s="29"/>
      <c r="E9" s="216" t="s">
        <v>139</v>
      </c>
      <c r="F9" s="215"/>
      <c r="G9" s="215"/>
      <c r="H9" s="215"/>
      <c r="L9" s="29"/>
    </row>
    <row r="10" spans="2:56" s="1" customFormat="1" ht="12" customHeight="1">
      <c r="B10" s="29"/>
      <c r="D10" s="25" t="s">
        <v>140</v>
      </c>
      <c r="L10" s="29"/>
    </row>
    <row r="11" spans="2:56" s="1" customFormat="1" ht="30" customHeight="1">
      <c r="B11" s="29"/>
      <c r="E11" s="212" t="s">
        <v>921</v>
      </c>
      <c r="F11" s="215"/>
      <c r="G11" s="215"/>
      <c r="H11" s="215"/>
      <c r="L11" s="29"/>
    </row>
    <row r="12" spans="2:56" s="1" customFormat="1">
      <c r="B12" s="29"/>
      <c r="L12" s="29"/>
    </row>
    <row r="13" spans="2:5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5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56" s="1" customFormat="1" ht="10.9" customHeight="1">
      <c r="B15" s="29"/>
      <c r="L15" s="29"/>
    </row>
    <row r="16" spans="2:5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ROUND(J94,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ROUND((SUM(BE94:BE315)),  0)</f>
        <v>0</v>
      </c>
      <c r="I35" s="90">
        <v>0.21</v>
      </c>
      <c r="J35" s="80">
        <f>ROUND(((SUM(BE94:BE315))*I35),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ROUND((SUM(BF94:BF315)),  0)</f>
        <v>0</v>
      </c>
      <c r="I36" s="90">
        <v>0.15</v>
      </c>
      <c r="J36" s="80">
        <f>ROUND(((SUM(BF94:BF315))*I36),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ROUND((SUM(BG94:BG315)),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ROUND((SUM(BH94:BH315)),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ROUND((SUM(BI94:BI315)),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30" hidden="1" customHeight="1">
      <c r="B54" s="29"/>
      <c r="E54" s="212" t="str">
        <f>E11</f>
        <v>L - 2.8. Založení nových a obnova stávajících vegetačních prvků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J94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J95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J96</f>
        <v>0</v>
      </c>
      <c r="L65" s="104"/>
    </row>
    <row r="66" spans="2:12" s="9" customFormat="1" ht="19.899999999999999" hidden="1" customHeight="1">
      <c r="B66" s="104"/>
      <c r="D66" s="105" t="s">
        <v>486</v>
      </c>
      <c r="E66" s="106"/>
      <c r="F66" s="106"/>
      <c r="G66" s="106"/>
      <c r="H66" s="106"/>
      <c r="I66" s="106"/>
      <c r="J66" s="107">
        <f>J286</f>
        <v>0</v>
      </c>
      <c r="L66" s="104"/>
    </row>
    <row r="67" spans="2:12" s="8" customFormat="1" ht="24.95" hidden="1" customHeight="1">
      <c r="B67" s="100"/>
      <c r="D67" s="101" t="s">
        <v>150</v>
      </c>
      <c r="E67" s="102"/>
      <c r="F67" s="102"/>
      <c r="G67" s="102"/>
      <c r="H67" s="102"/>
      <c r="I67" s="102"/>
      <c r="J67" s="103">
        <f>J289</f>
        <v>0</v>
      </c>
      <c r="L67" s="100"/>
    </row>
    <row r="68" spans="2:12" s="9" customFormat="1" ht="19.899999999999999" hidden="1" customHeight="1">
      <c r="B68" s="104"/>
      <c r="D68" s="105" t="s">
        <v>151</v>
      </c>
      <c r="E68" s="106"/>
      <c r="F68" s="106"/>
      <c r="G68" s="106"/>
      <c r="H68" s="106"/>
      <c r="I68" s="106"/>
      <c r="J68" s="107">
        <f>J290</f>
        <v>0</v>
      </c>
      <c r="L68" s="104"/>
    </row>
    <row r="69" spans="2:12" s="9" customFormat="1" ht="19.899999999999999" hidden="1" customHeight="1">
      <c r="B69" s="104"/>
      <c r="D69" s="105" t="s">
        <v>152</v>
      </c>
      <c r="E69" s="106"/>
      <c r="F69" s="106"/>
      <c r="G69" s="106"/>
      <c r="H69" s="106"/>
      <c r="I69" s="106"/>
      <c r="J69" s="107">
        <f>J294</f>
        <v>0</v>
      </c>
      <c r="L69" s="104"/>
    </row>
    <row r="70" spans="2:12" s="9" customFormat="1" ht="19.899999999999999" hidden="1" customHeight="1">
      <c r="B70" s="104"/>
      <c r="D70" s="105" t="s">
        <v>153</v>
      </c>
      <c r="E70" s="106"/>
      <c r="F70" s="106"/>
      <c r="G70" s="106"/>
      <c r="H70" s="106"/>
      <c r="I70" s="106"/>
      <c r="J70" s="107">
        <f>J298</f>
        <v>0</v>
      </c>
      <c r="L70" s="104"/>
    </row>
    <row r="71" spans="2:12" s="9" customFormat="1" ht="19.899999999999999" hidden="1" customHeight="1">
      <c r="B71" s="104"/>
      <c r="D71" s="105" t="s">
        <v>154</v>
      </c>
      <c r="E71" s="106"/>
      <c r="F71" s="106"/>
      <c r="G71" s="106"/>
      <c r="H71" s="106"/>
      <c r="I71" s="106"/>
      <c r="J71" s="107">
        <f>J305</f>
        <v>0</v>
      </c>
      <c r="L71" s="104"/>
    </row>
    <row r="72" spans="2:12" s="9" customFormat="1" ht="19.899999999999999" hidden="1" customHeight="1">
      <c r="B72" s="104"/>
      <c r="D72" s="105" t="s">
        <v>155</v>
      </c>
      <c r="E72" s="106"/>
      <c r="F72" s="106"/>
      <c r="G72" s="106"/>
      <c r="H72" s="106"/>
      <c r="I72" s="106"/>
      <c r="J72" s="107">
        <f>J312</f>
        <v>0</v>
      </c>
      <c r="L72" s="104"/>
    </row>
    <row r="73" spans="2:12" s="1" customFormat="1" ht="21.75" hidden="1" customHeight="1">
      <c r="B73" s="29"/>
      <c r="L73" s="29"/>
    </row>
    <row r="74" spans="2:12" s="1" customFormat="1" ht="6.95" hidden="1" customHeight="1"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29"/>
    </row>
    <row r="75" spans="2:12" hidden="1"/>
    <row r="76" spans="2:12" hidden="1"/>
    <row r="77" spans="2:12" hidden="1"/>
    <row r="78" spans="2:12" s="1" customFormat="1" ht="6.95" customHeight="1"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29"/>
    </row>
    <row r="79" spans="2:12" s="1" customFormat="1" ht="24.95" customHeight="1">
      <c r="B79" s="29"/>
      <c r="C79" s="20" t="s">
        <v>156</v>
      </c>
      <c r="L79" s="29"/>
    </row>
    <row r="80" spans="2:12" s="1" customFormat="1" ht="6.95" customHeight="1">
      <c r="B80" s="29"/>
      <c r="L80" s="29"/>
    </row>
    <row r="81" spans="2:63" s="1" customFormat="1" ht="12" customHeight="1">
      <c r="B81" s="29"/>
      <c r="C81" s="25" t="s">
        <v>15</v>
      </c>
      <c r="L81" s="29"/>
    </row>
    <row r="82" spans="2:63" s="1" customFormat="1" ht="26.25" customHeight="1">
      <c r="B82" s="29"/>
      <c r="E82" s="216" t="str">
        <f>E7</f>
        <v>REVITALIZACE ZELENÉ INFRASTRUKTURY NEMOCNICE HAVÍŘOV, p.o.</v>
      </c>
      <c r="F82" s="217"/>
      <c r="G82" s="217"/>
      <c r="H82" s="217"/>
      <c r="L82" s="29"/>
    </row>
    <row r="83" spans="2:63" ht="12" customHeight="1">
      <c r="B83" s="19"/>
      <c r="C83" s="25" t="s">
        <v>138</v>
      </c>
      <c r="L83" s="19"/>
    </row>
    <row r="84" spans="2:63" s="1" customFormat="1" ht="16.5" customHeight="1">
      <c r="B84" s="29"/>
      <c r="E84" s="216" t="s">
        <v>139</v>
      </c>
      <c r="F84" s="215"/>
      <c r="G84" s="215"/>
      <c r="H84" s="215"/>
      <c r="L84" s="29"/>
    </row>
    <row r="85" spans="2:63" s="1" customFormat="1" ht="12" customHeight="1">
      <c r="B85" s="29"/>
      <c r="C85" s="25" t="s">
        <v>140</v>
      </c>
      <c r="L85" s="29"/>
    </row>
    <row r="86" spans="2:63" s="1" customFormat="1" ht="30" customHeight="1">
      <c r="B86" s="29"/>
      <c r="E86" s="212" t="str">
        <f>E11</f>
        <v>L - 2.8. Založení nových a obnova stávajících vegetačních prvků</v>
      </c>
      <c r="F86" s="215"/>
      <c r="G86" s="215"/>
      <c r="H86" s="215"/>
      <c r="L86" s="29"/>
    </row>
    <row r="87" spans="2:63" s="1" customFormat="1" ht="6.95" customHeight="1">
      <c r="B87" s="29"/>
      <c r="L87" s="29"/>
    </row>
    <row r="88" spans="2:63" s="1" customFormat="1" ht="12" customHeight="1">
      <c r="B88" s="29"/>
      <c r="C88" s="25" t="s">
        <v>21</v>
      </c>
      <c r="F88" s="23" t="str">
        <f>F14</f>
        <v xml:space="preserve"> </v>
      </c>
      <c r="I88" s="25" t="s">
        <v>23</v>
      </c>
      <c r="J88" s="46" t="str">
        <f>IF(J14="","",J14)</f>
        <v>30. 11. 2023</v>
      </c>
      <c r="L88" s="29"/>
    </row>
    <row r="89" spans="2:63" s="1" customFormat="1" ht="6.95" customHeight="1">
      <c r="B89" s="29"/>
      <c r="L89" s="29"/>
    </row>
    <row r="90" spans="2:63" s="1" customFormat="1" ht="25.7" customHeight="1">
      <c r="B90" s="29"/>
      <c r="C90" s="25" t="s">
        <v>27</v>
      </c>
      <c r="F90" s="23" t="str">
        <f>E17</f>
        <v>Nemocnice Havířov, příspěvková organizace</v>
      </c>
      <c r="I90" s="25" t="s">
        <v>33</v>
      </c>
      <c r="J90" s="27" t="str">
        <f>E23</f>
        <v>Ing. Gabriela Pešková</v>
      </c>
      <c r="L90" s="29"/>
    </row>
    <row r="91" spans="2:63" s="1" customFormat="1" ht="15.2" customHeight="1">
      <c r="B91" s="29"/>
      <c r="C91" s="25" t="s">
        <v>32</v>
      </c>
      <c r="F91" s="23" t="str">
        <f>IF(E20="","",E20)</f>
        <v xml:space="preserve"> </v>
      </c>
      <c r="I91" s="25" t="s">
        <v>38</v>
      </c>
      <c r="J91" s="27" t="str">
        <f>E26</f>
        <v>Ing. Martina Cabáková</v>
      </c>
      <c r="L91" s="29"/>
    </row>
    <row r="92" spans="2:63" s="1" customFormat="1" ht="10.35" customHeight="1">
      <c r="B92" s="29"/>
      <c r="L92" s="29"/>
    </row>
    <row r="93" spans="2:63" s="10" customFormat="1" ht="29.25" customHeight="1">
      <c r="B93" s="108"/>
      <c r="C93" s="109" t="s">
        <v>157</v>
      </c>
      <c r="D93" s="110" t="s">
        <v>62</v>
      </c>
      <c r="E93" s="110" t="s">
        <v>58</v>
      </c>
      <c r="F93" s="110" t="s">
        <v>59</v>
      </c>
      <c r="G93" s="110" t="s">
        <v>158</v>
      </c>
      <c r="H93" s="110" t="s">
        <v>159</v>
      </c>
      <c r="I93" s="110" t="s">
        <v>160</v>
      </c>
      <c r="J93" s="111" t="s">
        <v>144</v>
      </c>
      <c r="K93" s="112" t="s">
        <v>161</v>
      </c>
      <c r="L93" s="108"/>
      <c r="M93" s="53" t="s">
        <v>3</v>
      </c>
      <c r="N93" s="54" t="s">
        <v>47</v>
      </c>
      <c r="O93" s="54" t="s">
        <v>162</v>
      </c>
      <c r="P93" s="54" t="s">
        <v>163</v>
      </c>
      <c r="Q93" s="54" t="s">
        <v>164</v>
      </c>
      <c r="R93" s="54" t="s">
        <v>165</v>
      </c>
      <c r="S93" s="54" t="s">
        <v>166</v>
      </c>
      <c r="T93" s="55" t="s">
        <v>167</v>
      </c>
    </row>
    <row r="94" spans="2:63" s="1" customFormat="1" ht="22.9" customHeight="1">
      <c r="B94" s="29"/>
      <c r="C94" s="58" t="s">
        <v>168</v>
      </c>
      <c r="J94" s="113">
        <f>BK94</f>
        <v>0</v>
      </c>
      <c r="L94" s="29"/>
      <c r="M94" s="56"/>
      <c r="N94" s="47"/>
      <c r="O94" s="47"/>
      <c r="P94" s="114">
        <f>P95+P289</f>
        <v>8633.6447400000015</v>
      </c>
      <c r="Q94" s="47"/>
      <c r="R94" s="114">
        <f>R95+R289</f>
        <v>61.832539999999995</v>
      </c>
      <c r="S94" s="47"/>
      <c r="T94" s="115">
        <f>T95+T289</f>
        <v>0</v>
      </c>
      <c r="AT94" s="16" t="s">
        <v>76</v>
      </c>
      <c r="AU94" s="16" t="s">
        <v>145</v>
      </c>
      <c r="BK94" s="116">
        <f>BK95+BK289</f>
        <v>0</v>
      </c>
    </row>
    <row r="95" spans="2:63" s="11" customFormat="1" ht="25.9" customHeight="1">
      <c r="B95" s="117"/>
      <c r="D95" s="118" t="s">
        <v>76</v>
      </c>
      <c r="E95" s="119" t="s">
        <v>169</v>
      </c>
      <c r="F95" s="119" t="s">
        <v>170</v>
      </c>
      <c r="J95" s="120">
        <f>BK95</f>
        <v>0</v>
      </c>
      <c r="L95" s="117"/>
      <c r="M95" s="121"/>
      <c r="P95" s="122">
        <f>P96+P286</f>
        <v>8633.6447400000015</v>
      </c>
      <c r="R95" s="122">
        <f>R96+R286</f>
        <v>61.832539999999995</v>
      </c>
      <c r="T95" s="123">
        <f>T96+T286</f>
        <v>0</v>
      </c>
      <c r="AR95" s="118" t="s">
        <v>37</v>
      </c>
      <c r="AT95" s="124" t="s">
        <v>76</v>
      </c>
      <c r="AU95" s="124" t="s">
        <v>77</v>
      </c>
      <c r="AY95" s="118" t="s">
        <v>171</v>
      </c>
      <c r="BK95" s="125">
        <f>BK96+BK286</f>
        <v>0</v>
      </c>
    </row>
    <row r="96" spans="2:63" s="11" customFormat="1" ht="22.9" customHeight="1">
      <c r="B96" s="117"/>
      <c r="D96" s="118" t="s">
        <v>76</v>
      </c>
      <c r="E96" s="126" t="s">
        <v>37</v>
      </c>
      <c r="F96" s="126" t="s">
        <v>172</v>
      </c>
      <c r="J96" s="127">
        <f>BK96</f>
        <v>0</v>
      </c>
      <c r="L96" s="117"/>
      <c r="M96" s="121"/>
      <c r="P96" s="122">
        <f>SUM(P97:P285)</f>
        <v>8415.3742500000008</v>
      </c>
      <c r="R96" s="122">
        <f>SUM(R97:R285)</f>
        <v>61.832539999999995</v>
      </c>
      <c r="T96" s="123">
        <f>SUM(T97:T285)</f>
        <v>0</v>
      </c>
      <c r="AR96" s="118" t="s">
        <v>37</v>
      </c>
      <c r="AT96" s="124" t="s">
        <v>76</v>
      </c>
      <c r="AU96" s="124" t="s">
        <v>37</v>
      </c>
      <c r="AY96" s="118" t="s">
        <v>171</v>
      </c>
      <c r="BK96" s="125">
        <f>SUM(BK97:BK285)</f>
        <v>0</v>
      </c>
    </row>
    <row r="97" spans="2:65" s="1" customFormat="1" ht="16.5" customHeight="1">
      <c r="B97" s="128"/>
      <c r="C97" s="129" t="s">
        <v>37</v>
      </c>
      <c r="D97" s="129" t="s">
        <v>116</v>
      </c>
      <c r="E97" s="130" t="s">
        <v>847</v>
      </c>
      <c r="F97" s="131" t="s">
        <v>848</v>
      </c>
      <c r="G97" s="132" t="s">
        <v>175</v>
      </c>
      <c r="H97" s="133">
        <v>1466</v>
      </c>
      <c r="I97" s="134">
        <v>0</v>
      </c>
      <c r="J97" s="134">
        <f>ROUND(I97*H97,2)</f>
        <v>0</v>
      </c>
      <c r="K97" s="135"/>
      <c r="L97" s="29"/>
      <c r="M97" s="136" t="s">
        <v>3</v>
      </c>
      <c r="N97" s="137" t="s">
        <v>48</v>
      </c>
      <c r="O97" s="138">
        <v>0.20899999999999999</v>
      </c>
      <c r="P97" s="138">
        <f>O97*H97</f>
        <v>306.39400000000001</v>
      </c>
      <c r="Q97" s="138">
        <v>0</v>
      </c>
      <c r="R97" s="138">
        <f>Q97*H97</f>
        <v>0</v>
      </c>
      <c r="S97" s="138">
        <v>0</v>
      </c>
      <c r="T97" s="139">
        <f>S97*H97</f>
        <v>0</v>
      </c>
      <c r="AR97" s="140" t="s">
        <v>176</v>
      </c>
      <c r="AT97" s="140" t="s">
        <v>116</v>
      </c>
      <c r="AU97" s="140" t="s">
        <v>20</v>
      </c>
      <c r="AY97" s="16" t="s">
        <v>171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6" t="s">
        <v>37</v>
      </c>
      <c r="BK97" s="141">
        <f>ROUND(I97*H97,2)</f>
        <v>0</v>
      </c>
      <c r="BL97" s="16" t="s">
        <v>176</v>
      </c>
      <c r="BM97" s="140" t="s">
        <v>922</v>
      </c>
    </row>
    <row r="98" spans="2:65" s="1" customFormat="1">
      <c r="B98" s="29"/>
      <c r="D98" s="142" t="s">
        <v>178</v>
      </c>
      <c r="F98" s="143" t="s">
        <v>850</v>
      </c>
      <c r="L98" s="29"/>
      <c r="M98" s="144"/>
      <c r="T98" s="50"/>
      <c r="AT98" s="16" t="s">
        <v>178</v>
      </c>
      <c r="AU98" s="16" t="s">
        <v>20</v>
      </c>
    </row>
    <row r="99" spans="2:65" s="12" customFormat="1" ht="22.5">
      <c r="B99" s="145"/>
      <c r="D99" s="146" t="s">
        <v>180</v>
      </c>
      <c r="E99" s="147" t="s">
        <v>3</v>
      </c>
      <c r="F99" s="148" t="s">
        <v>923</v>
      </c>
      <c r="H99" s="149">
        <v>1466</v>
      </c>
      <c r="L99" s="145"/>
      <c r="M99" s="150"/>
      <c r="T99" s="151"/>
      <c r="AT99" s="147" t="s">
        <v>180</v>
      </c>
      <c r="AU99" s="147" t="s">
        <v>20</v>
      </c>
      <c r="AV99" s="12" t="s">
        <v>20</v>
      </c>
      <c r="AW99" s="12" t="s">
        <v>36</v>
      </c>
      <c r="AX99" s="12" t="s">
        <v>37</v>
      </c>
      <c r="AY99" s="147" t="s">
        <v>171</v>
      </c>
    </row>
    <row r="100" spans="2:65" s="1" customFormat="1" ht="44.25" customHeight="1">
      <c r="B100" s="128"/>
      <c r="C100" s="129" t="s">
        <v>20</v>
      </c>
      <c r="D100" s="129" t="s">
        <v>116</v>
      </c>
      <c r="E100" s="130" t="s">
        <v>924</v>
      </c>
      <c r="F100" s="131" t="s">
        <v>925</v>
      </c>
      <c r="G100" s="132" t="s">
        <v>175</v>
      </c>
      <c r="H100" s="133">
        <v>1466</v>
      </c>
      <c r="I100" s="134">
        <v>0</v>
      </c>
      <c r="J100" s="134">
        <f>ROUND(I100*H100,2)</f>
        <v>0</v>
      </c>
      <c r="K100" s="135"/>
      <c r="L100" s="29"/>
      <c r="M100" s="136" t="s">
        <v>3</v>
      </c>
      <c r="N100" s="137" t="s">
        <v>48</v>
      </c>
      <c r="O100" s="138">
        <v>4.2000000000000003E-2</v>
      </c>
      <c r="P100" s="138">
        <f>O100*H100</f>
        <v>61.572000000000003</v>
      </c>
      <c r="Q100" s="138">
        <v>0</v>
      </c>
      <c r="R100" s="138">
        <f>Q100*H100</f>
        <v>0</v>
      </c>
      <c r="S100" s="138">
        <v>0</v>
      </c>
      <c r="T100" s="139">
        <f>S100*H100</f>
        <v>0</v>
      </c>
      <c r="AR100" s="140" t="s">
        <v>176</v>
      </c>
      <c r="AT100" s="140" t="s">
        <v>116</v>
      </c>
      <c r="AU100" s="140" t="s">
        <v>20</v>
      </c>
      <c r="AY100" s="16" t="s">
        <v>171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6" t="s">
        <v>37</v>
      </c>
      <c r="BK100" s="141">
        <f>ROUND(I100*H100,2)</f>
        <v>0</v>
      </c>
      <c r="BL100" s="16" t="s">
        <v>176</v>
      </c>
      <c r="BM100" s="140" t="s">
        <v>926</v>
      </c>
    </row>
    <row r="101" spans="2:65" s="1" customFormat="1">
      <c r="B101" s="29"/>
      <c r="D101" s="142" t="s">
        <v>178</v>
      </c>
      <c r="F101" s="143" t="s">
        <v>927</v>
      </c>
      <c r="L101" s="29"/>
      <c r="M101" s="144"/>
      <c r="T101" s="50"/>
      <c r="AT101" s="16" t="s">
        <v>178</v>
      </c>
      <c r="AU101" s="16" t="s">
        <v>20</v>
      </c>
    </row>
    <row r="102" spans="2:65" s="12" customFormat="1" ht="22.5">
      <c r="B102" s="145"/>
      <c r="D102" s="146" t="s">
        <v>180</v>
      </c>
      <c r="E102" s="147" t="s">
        <v>3</v>
      </c>
      <c r="F102" s="148" t="s">
        <v>923</v>
      </c>
      <c r="H102" s="149">
        <v>1466</v>
      </c>
      <c r="L102" s="145"/>
      <c r="M102" s="150"/>
      <c r="T102" s="151"/>
      <c r="AT102" s="147" t="s">
        <v>180</v>
      </c>
      <c r="AU102" s="147" t="s">
        <v>20</v>
      </c>
      <c r="AV102" s="12" t="s">
        <v>20</v>
      </c>
      <c r="AW102" s="12" t="s">
        <v>36</v>
      </c>
      <c r="AX102" s="12" t="s">
        <v>37</v>
      </c>
      <c r="AY102" s="147" t="s">
        <v>171</v>
      </c>
    </row>
    <row r="103" spans="2:65" s="1" customFormat="1" ht="24.2" customHeight="1">
      <c r="B103" s="128"/>
      <c r="C103" s="129" t="s">
        <v>189</v>
      </c>
      <c r="D103" s="129" t="s">
        <v>116</v>
      </c>
      <c r="E103" s="130" t="s">
        <v>928</v>
      </c>
      <c r="F103" s="131" t="s">
        <v>929</v>
      </c>
      <c r="G103" s="132" t="s">
        <v>244</v>
      </c>
      <c r="H103" s="133">
        <v>103</v>
      </c>
      <c r="I103" s="134">
        <v>0</v>
      </c>
      <c r="J103" s="134">
        <f>ROUND(I103*H103,2)</f>
        <v>0</v>
      </c>
      <c r="K103" s="135"/>
      <c r="L103" s="29"/>
      <c r="M103" s="136" t="s">
        <v>3</v>
      </c>
      <c r="N103" s="137" t="s">
        <v>48</v>
      </c>
      <c r="O103" s="138">
        <v>0.124</v>
      </c>
      <c r="P103" s="138">
        <f>O103*H103</f>
        <v>12.772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176</v>
      </c>
      <c r="AT103" s="140" t="s">
        <v>116</v>
      </c>
      <c r="AU103" s="140" t="s">
        <v>20</v>
      </c>
      <c r="AY103" s="16" t="s">
        <v>171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6" t="s">
        <v>37</v>
      </c>
      <c r="BK103" s="141">
        <f>ROUND(I103*H103,2)</f>
        <v>0</v>
      </c>
      <c r="BL103" s="16" t="s">
        <v>176</v>
      </c>
      <c r="BM103" s="140" t="s">
        <v>930</v>
      </c>
    </row>
    <row r="104" spans="2:65" s="1" customFormat="1">
      <c r="B104" s="29"/>
      <c r="D104" s="142" t="s">
        <v>178</v>
      </c>
      <c r="F104" s="143" t="s">
        <v>931</v>
      </c>
      <c r="L104" s="29"/>
      <c r="M104" s="144"/>
      <c r="T104" s="50"/>
      <c r="AT104" s="16" t="s">
        <v>178</v>
      </c>
      <c r="AU104" s="16" t="s">
        <v>20</v>
      </c>
    </row>
    <row r="105" spans="2:65" s="12" customFormat="1">
      <c r="B105" s="145"/>
      <c r="D105" s="146" t="s">
        <v>180</v>
      </c>
      <c r="E105" s="147" t="s">
        <v>3</v>
      </c>
      <c r="F105" s="148" t="s">
        <v>913</v>
      </c>
      <c r="H105" s="149">
        <v>103</v>
      </c>
      <c r="L105" s="145"/>
      <c r="M105" s="150"/>
      <c r="T105" s="151"/>
      <c r="AT105" s="147" t="s">
        <v>180</v>
      </c>
      <c r="AU105" s="147" t="s">
        <v>20</v>
      </c>
      <c r="AV105" s="12" t="s">
        <v>20</v>
      </c>
      <c r="AW105" s="12" t="s">
        <v>36</v>
      </c>
      <c r="AX105" s="12" t="s">
        <v>37</v>
      </c>
      <c r="AY105" s="147" t="s">
        <v>171</v>
      </c>
    </row>
    <row r="106" spans="2:65" s="1" customFormat="1" ht="24.2" customHeight="1">
      <c r="B106" s="128"/>
      <c r="C106" s="129" t="s">
        <v>176</v>
      </c>
      <c r="D106" s="129" t="s">
        <v>116</v>
      </c>
      <c r="E106" s="130" t="s">
        <v>932</v>
      </c>
      <c r="F106" s="131" t="s">
        <v>933</v>
      </c>
      <c r="G106" s="132" t="s">
        <v>231</v>
      </c>
      <c r="H106" s="133">
        <v>1125</v>
      </c>
      <c r="I106" s="134">
        <v>0</v>
      </c>
      <c r="J106" s="134">
        <f>ROUND(I106*H106,2)</f>
        <v>0</v>
      </c>
      <c r="K106" s="135"/>
      <c r="L106" s="29"/>
      <c r="M106" s="136" t="s">
        <v>3</v>
      </c>
      <c r="N106" s="137" t="s">
        <v>48</v>
      </c>
      <c r="O106" s="138">
        <v>8.1000000000000003E-2</v>
      </c>
      <c r="P106" s="138">
        <f>O106*H106</f>
        <v>91.125</v>
      </c>
      <c r="Q106" s="138">
        <v>0</v>
      </c>
      <c r="R106" s="138">
        <f>Q106*H106</f>
        <v>0</v>
      </c>
      <c r="S106" s="138">
        <v>0</v>
      </c>
      <c r="T106" s="139">
        <f>S106*H106</f>
        <v>0</v>
      </c>
      <c r="AR106" s="140" t="s">
        <v>176</v>
      </c>
      <c r="AT106" s="140" t="s">
        <v>116</v>
      </c>
      <c r="AU106" s="140" t="s">
        <v>20</v>
      </c>
      <c r="AY106" s="16" t="s">
        <v>171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6" t="s">
        <v>37</v>
      </c>
      <c r="BK106" s="141">
        <f>ROUND(I106*H106,2)</f>
        <v>0</v>
      </c>
      <c r="BL106" s="16" t="s">
        <v>176</v>
      </c>
      <c r="BM106" s="140" t="s">
        <v>934</v>
      </c>
    </row>
    <row r="107" spans="2:65" s="12" customFormat="1">
      <c r="B107" s="145"/>
      <c r="D107" s="146" t="s">
        <v>180</v>
      </c>
      <c r="E107" s="147" t="s">
        <v>3</v>
      </c>
      <c r="F107" s="148" t="s">
        <v>935</v>
      </c>
      <c r="H107" s="149">
        <v>298</v>
      </c>
      <c r="L107" s="145"/>
      <c r="M107" s="150"/>
      <c r="T107" s="151"/>
      <c r="AT107" s="147" t="s">
        <v>180</v>
      </c>
      <c r="AU107" s="147" t="s">
        <v>20</v>
      </c>
      <c r="AV107" s="12" t="s">
        <v>20</v>
      </c>
      <c r="AW107" s="12" t="s">
        <v>36</v>
      </c>
      <c r="AX107" s="12" t="s">
        <v>77</v>
      </c>
      <c r="AY107" s="147" t="s">
        <v>171</v>
      </c>
    </row>
    <row r="108" spans="2:65" s="12" customFormat="1">
      <c r="B108" s="145"/>
      <c r="D108" s="146" t="s">
        <v>180</v>
      </c>
      <c r="E108" s="147" t="s">
        <v>3</v>
      </c>
      <c r="F108" s="148" t="s">
        <v>936</v>
      </c>
      <c r="H108" s="149">
        <v>827</v>
      </c>
      <c r="L108" s="145"/>
      <c r="M108" s="150"/>
      <c r="T108" s="151"/>
      <c r="AT108" s="147" t="s">
        <v>180</v>
      </c>
      <c r="AU108" s="147" t="s">
        <v>20</v>
      </c>
      <c r="AV108" s="12" t="s">
        <v>20</v>
      </c>
      <c r="AW108" s="12" t="s">
        <v>36</v>
      </c>
      <c r="AX108" s="12" t="s">
        <v>77</v>
      </c>
      <c r="AY108" s="147" t="s">
        <v>171</v>
      </c>
    </row>
    <row r="109" spans="2:65" s="13" customFormat="1">
      <c r="B109" s="152"/>
      <c r="D109" s="146" t="s">
        <v>180</v>
      </c>
      <c r="E109" s="153" t="s">
        <v>3</v>
      </c>
      <c r="F109" s="154" t="s">
        <v>188</v>
      </c>
      <c r="H109" s="155">
        <v>1125</v>
      </c>
      <c r="L109" s="152"/>
      <c r="M109" s="156"/>
      <c r="T109" s="157"/>
      <c r="AT109" s="153" t="s">
        <v>180</v>
      </c>
      <c r="AU109" s="153" t="s">
        <v>20</v>
      </c>
      <c r="AV109" s="13" t="s">
        <v>176</v>
      </c>
      <c r="AW109" s="13" t="s">
        <v>36</v>
      </c>
      <c r="AX109" s="13" t="s">
        <v>37</v>
      </c>
      <c r="AY109" s="153" t="s">
        <v>171</v>
      </c>
    </row>
    <row r="110" spans="2:65" s="1" customFormat="1" ht="55.5" customHeight="1">
      <c r="B110" s="128"/>
      <c r="C110" s="129" t="s">
        <v>201</v>
      </c>
      <c r="D110" s="129" t="s">
        <v>116</v>
      </c>
      <c r="E110" s="130" t="s">
        <v>937</v>
      </c>
      <c r="F110" s="131" t="s">
        <v>938</v>
      </c>
      <c r="G110" s="132" t="s">
        <v>175</v>
      </c>
      <c r="H110" s="133">
        <v>13176</v>
      </c>
      <c r="I110" s="134">
        <v>0</v>
      </c>
      <c r="J110" s="134">
        <f>ROUND(I110*H110,2)</f>
        <v>0</v>
      </c>
      <c r="K110" s="135"/>
      <c r="L110" s="29"/>
      <c r="M110" s="136" t="s">
        <v>3</v>
      </c>
      <c r="N110" s="137" t="s">
        <v>48</v>
      </c>
      <c r="O110" s="138">
        <v>0.09</v>
      </c>
      <c r="P110" s="138">
        <f>O110*H110</f>
        <v>1185.8399999999999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176</v>
      </c>
      <c r="AT110" s="140" t="s">
        <v>116</v>
      </c>
      <c r="AU110" s="140" t="s">
        <v>20</v>
      </c>
      <c r="AY110" s="16" t="s">
        <v>171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6" t="s">
        <v>37</v>
      </c>
      <c r="BK110" s="141">
        <f>ROUND(I110*H110,2)</f>
        <v>0</v>
      </c>
      <c r="BL110" s="16" t="s">
        <v>176</v>
      </c>
      <c r="BM110" s="140" t="s">
        <v>939</v>
      </c>
    </row>
    <row r="111" spans="2:65" s="1" customFormat="1">
      <c r="B111" s="29"/>
      <c r="D111" s="142" t="s">
        <v>178</v>
      </c>
      <c r="F111" s="143" t="s">
        <v>940</v>
      </c>
      <c r="L111" s="29"/>
      <c r="M111" s="144"/>
      <c r="T111" s="50"/>
      <c r="AT111" s="16" t="s">
        <v>178</v>
      </c>
      <c r="AU111" s="16" t="s">
        <v>20</v>
      </c>
    </row>
    <row r="112" spans="2:65" s="12" customFormat="1" ht="22.5">
      <c r="B112" s="145"/>
      <c r="D112" s="146" t="s">
        <v>180</v>
      </c>
      <c r="E112" s="147" t="s">
        <v>3</v>
      </c>
      <c r="F112" s="148" t="s">
        <v>941</v>
      </c>
      <c r="H112" s="149">
        <v>13176</v>
      </c>
      <c r="L112" s="145"/>
      <c r="M112" s="150"/>
      <c r="T112" s="151"/>
      <c r="AT112" s="147" t="s">
        <v>180</v>
      </c>
      <c r="AU112" s="147" t="s">
        <v>20</v>
      </c>
      <c r="AV112" s="12" t="s">
        <v>20</v>
      </c>
      <c r="AW112" s="12" t="s">
        <v>36</v>
      </c>
      <c r="AX112" s="12" t="s">
        <v>37</v>
      </c>
      <c r="AY112" s="147" t="s">
        <v>171</v>
      </c>
    </row>
    <row r="113" spans="2:65" s="1" customFormat="1" ht="37.9" customHeight="1">
      <c r="B113" s="128"/>
      <c r="C113" s="129" t="s">
        <v>209</v>
      </c>
      <c r="D113" s="129" t="s">
        <v>116</v>
      </c>
      <c r="E113" s="130" t="s">
        <v>942</v>
      </c>
      <c r="F113" s="131" t="s">
        <v>943</v>
      </c>
      <c r="G113" s="132" t="s">
        <v>175</v>
      </c>
      <c r="H113" s="133">
        <v>12888</v>
      </c>
      <c r="I113" s="134">
        <v>0</v>
      </c>
      <c r="J113" s="134">
        <f>ROUND(I113*H113,2)</f>
        <v>0</v>
      </c>
      <c r="K113" s="135"/>
      <c r="L113" s="29"/>
      <c r="M113" s="136" t="s">
        <v>3</v>
      </c>
      <c r="N113" s="137" t="s">
        <v>48</v>
      </c>
      <c r="O113" s="138">
        <v>5.8000000000000003E-2</v>
      </c>
      <c r="P113" s="138">
        <f>O113*H113</f>
        <v>747.50400000000002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176</v>
      </c>
      <c r="AT113" s="140" t="s">
        <v>116</v>
      </c>
      <c r="AU113" s="140" t="s">
        <v>20</v>
      </c>
      <c r="AY113" s="16" t="s">
        <v>171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6" t="s">
        <v>37</v>
      </c>
      <c r="BK113" s="141">
        <f>ROUND(I113*H113,2)</f>
        <v>0</v>
      </c>
      <c r="BL113" s="16" t="s">
        <v>176</v>
      </c>
      <c r="BM113" s="140" t="s">
        <v>944</v>
      </c>
    </row>
    <row r="114" spans="2:65" s="1" customFormat="1">
      <c r="B114" s="29"/>
      <c r="D114" s="142" t="s">
        <v>178</v>
      </c>
      <c r="F114" s="143" t="s">
        <v>945</v>
      </c>
      <c r="L114" s="29"/>
      <c r="M114" s="144"/>
      <c r="T114" s="50"/>
      <c r="AT114" s="16" t="s">
        <v>178</v>
      </c>
      <c r="AU114" s="16" t="s">
        <v>20</v>
      </c>
    </row>
    <row r="115" spans="2:65" s="12" customFormat="1">
      <c r="B115" s="145"/>
      <c r="D115" s="146" t="s">
        <v>180</v>
      </c>
      <c r="E115" s="147" t="s">
        <v>3</v>
      </c>
      <c r="F115" s="148" t="s">
        <v>946</v>
      </c>
      <c r="H115" s="149">
        <v>11710</v>
      </c>
      <c r="L115" s="145"/>
      <c r="M115" s="150"/>
      <c r="T115" s="151"/>
      <c r="AT115" s="147" t="s">
        <v>180</v>
      </c>
      <c r="AU115" s="147" t="s">
        <v>20</v>
      </c>
      <c r="AV115" s="12" t="s">
        <v>20</v>
      </c>
      <c r="AW115" s="12" t="s">
        <v>36</v>
      </c>
      <c r="AX115" s="12" t="s">
        <v>77</v>
      </c>
      <c r="AY115" s="147" t="s">
        <v>171</v>
      </c>
    </row>
    <row r="116" spans="2:65" s="12" customFormat="1">
      <c r="B116" s="145"/>
      <c r="D116" s="146" t="s">
        <v>180</v>
      </c>
      <c r="E116" s="147" t="s">
        <v>3</v>
      </c>
      <c r="F116" s="148" t="s">
        <v>947</v>
      </c>
      <c r="H116" s="149">
        <v>1178</v>
      </c>
      <c r="L116" s="145"/>
      <c r="M116" s="150"/>
      <c r="T116" s="151"/>
      <c r="AT116" s="147" t="s">
        <v>180</v>
      </c>
      <c r="AU116" s="147" t="s">
        <v>20</v>
      </c>
      <c r="AV116" s="12" t="s">
        <v>20</v>
      </c>
      <c r="AW116" s="12" t="s">
        <v>36</v>
      </c>
      <c r="AX116" s="12" t="s">
        <v>77</v>
      </c>
      <c r="AY116" s="147" t="s">
        <v>171</v>
      </c>
    </row>
    <row r="117" spans="2:65" s="13" customFormat="1">
      <c r="B117" s="152"/>
      <c r="D117" s="146" t="s">
        <v>180</v>
      </c>
      <c r="E117" s="153" t="s">
        <v>3</v>
      </c>
      <c r="F117" s="154" t="s">
        <v>188</v>
      </c>
      <c r="H117" s="155">
        <v>12888</v>
      </c>
      <c r="L117" s="152"/>
      <c r="M117" s="156"/>
      <c r="T117" s="157"/>
      <c r="AT117" s="153" t="s">
        <v>180</v>
      </c>
      <c r="AU117" s="153" t="s">
        <v>20</v>
      </c>
      <c r="AV117" s="13" t="s">
        <v>176</v>
      </c>
      <c r="AW117" s="13" t="s">
        <v>36</v>
      </c>
      <c r="AX117" s="13" t="s">
        <v>37</v>
      </c>
      <c r="AY117" s="153" t="s">
        <v>171</v>
      </c>
    </row>
    <row r="118" spans="2:65" s="1" customFormat="1" ht="16.5" customHeight="1">
      <c r="B118" s="128"/>
      <c r="C118" s="167" t="s">
        <v>217</v>
      </c>
      <c r="D118" s="167" t="s">
        <v>122</v>
      </c>
      <c r="E118" s="168" t="s">
        <v>948</v>
      </c>
      <c r="F118" s="169" t="s">
        <v>949</v>
      </c>
      <c r="G118" s="170" t="s">
        <v>950</v>
      </c>
      <c r="H118" s="171">
        <v>87.570999999999998</v>
      </c>
      <c r="I118" s="172">
        <v>0</v>
      </c>
      <c r="J118" s="172">
        <f>ROUND(I118*H118,2)</f>
        <v>0</v>
      </c>
      <c r="K118" s="173"/>
      <c r="L118" s="174"/>
      <c r="M118" s="175" t="s">
        <v>3</v>
      </c>
      <c r="N118" s="176" t="s">
        <v>48</v>
      </c>
      <c r="O118" s="138">
        <v>0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223</v>
      </c>
      <c r="AT118" s="140" t="s">
        <v>122</v>
      </c>
      <c r="AU118" s="140" t="s">
        <v>20</v>
      </c>
      <c r="AY118" s="16" t="s">
        <v>171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6" t="s">
        <v>37</v>
      </c>
      <c r="BK118" s="141">
        <f>ROUND(I118*H118,2)</f>
        <v>0</v>
      </c>
      <c r="BL118" s="16" t="s">
        <v>176</v>
      </c>
      <c r="BM118" s="140" t="s">
        <v>951</v>
      </c>
    </row>
    <row r="119" spans="2:65" s="12" customFormat="1">
      <c r="B119" s="145"/>
      <c r="D119" s="146" t="s">
        <v>180</v>
      </c>
      <c r="F119" s="148" t="s">
        <v>952</v>
      </c>
      <c r="H119" s="149">
        <v>87.570999999999998</v>
      </c>
      <c r="L119" s="145"/>
      <c r="M119" s="150"/>
      <c r="T119" s="151"/>
      <c r="AT119" s="147" t="s">
        <v>180</v>
      </c>
      <c r="AU119" s="147" t="s">
        <v>20</v>
      </c>
      <c r="AV119" s="12" t="s">
        <v>20</v>
      </c>
      <c r="AW119" s="12" t="s">
        <v>4</v>
      </c>
      <c r="AX119" s="12" t="s">
        <v>37</v>
      </c>
      <c r="AY119" s="147" t="s">
        <v>171</v>
      </c>
    </row>
    <row r="120" spans="2:65" s="1" customFormat="1" ht="24.2" customHeight="1">
      <c r="B120" s="128"/>
      <c r="C120" s="167" t="s">
        <v>223</v>
      </c>
      <c r="D120" s="167" t="s">
        <v>122</v>
      </c>
      <c r="E120" s="168" t="s">
        <v>678</v>
      </c>
      <c r="F120" s="169" t="s">
        <v>953</v>
      </c>
      <c r="G120" s="170" t="s">
        <v>950</v>
      </c>
      <c r="H120" s="171">
        <v>274.26799999999997</v>
      </c>
      <c r="I120" s="172">
        <v>0</v>
      </c>
      <c r="J120" s="172">
        <f>ROUND(I120*H120,2)</f>
        <v>0</v>
      </c>
      <c r="K120" s="173"/>
      <c r="L120" s="174"/>
      <c r="M120" s="175" t="s">
        <v>3</v>
      </c>
      <c r="N120" s="176" t="s">
        <v>48</v>
      </c>
      <c r="O120" s="138">
        <v>0</v>
      </c>
      <c r="P120" s="138">
        <f>O120*H120</f>
        <v>0</v>
      </c>
      <c r="Q120" s="138">
        <v>0</v>
      </c>
      <c r="R120" s="138">
        <f>Q120*H120</f>
        <v>0</v>
      </c>
      <c r="S120" s="138">
        <v>0</v>
      </c>
      <c r="T120" s="139">
        <f>S120*H120</f>
        <v>0</v>
      </c>
      <c r="AR120" s="140" t="s">
        <v>223</v>
      </c>
      <c r="AT120" s="140" t="s">
        <v>122</v>
      </c>
      <c r="AU120" s="140" t="s">
        <v>20</v>
      </c>
      <c r="AY120" s="16" t="s">
        <v>171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6" t="s">
        <v>37</v>
      </c>
      <c r="BK120" s="141">
        <f>ROUND(I120*H120,2)</f>
        <v>0</v>
      </c>
      <c r="BL120" s="16" t="s">
        <v>176</v>
      </c>
      <c r="BM120" s="140" t="s">
        <v>954</v>
      </c>
    </row>
    <row r="121" spans="2:65" s="12" customFormat="1">
      <c r="B121" s="145"/>
      <c r="D121" s="146" t="s">
        <v>180</v>
      </c>
      <c r="F121" s="148" t="s">
        <v>955</v>
      </c>
      <c r="H121" s="149">
        <v>274.26799999999997</v>
      </c>
      <c r="L121" s="145"/>
      <c r="M121" s="150"/>
      <c r="T121" s="151"/>
      <c r="AT121" s="147" t="s">
        <v>180</v>
      </c>
      <c r="AU121" s="147" t="s">
        <v>20</v>
      </c>
      <c r="AV121" s="12" t="s">
        <v>20</v>
      </c>
      <c r="AW121" s="12" t="s">
        <v>4</v>
      </c>
      <c r="AX121" s="12" t="s">
        <v>37</v>
      </c>
      <c r="AY121" s="147" t="s">
        <v>171</v>
      </c>
    </row>
    <row r="122" spans="2:65" s="1" customFormat="1" ht="16.5" customHeight="1">
      <c r="B122" s="128"/>
      <c r="C122" s="167" t="s">
        <v>228</v>
      </c>
      <c r="D122" s="167" t="s">
        <v>122</v>
      </c>
      <c r="E122" s="168" t="s">
        <v>956</v>
      </c>
      <c r="F122" s="169" t="s">
        <v>957</v>
      </c>
      <c r="G122" s="170" t="s">
        <v>950</v>
      </c>
      <c r="H122" s="171">
        <v>12.132999999999999</v>
      </c>
      <c r="I122" s="172">
        <v>0</v>
      </c>
      <c r="J122" s="172">
        <f>ROUND(I122*H122,2)</f>
        <v>0</v>
      </c>
      <c r="K122" s="173"/>
      <c r="L122" s="174"/>
      <c r="M122" s="175" t="s">
        <v>3</v>
      </c>
      <c r="N122" s="176" t="s">
        <v>48</v>
      </c>
      <c r="O122" s="138">
        <v>0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223</v>
      </c>
      <c r="AT122" s="140" t="s">
        <v>122</v>
      </c>
      <c r="AU122" s="140" t="s">
        <v>20</v>
      </c>
      <c r="AY122" s="16" t="s">
        <v>171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6" t="s">
        <v>37</v>
      </c>
      <c r="BK122" s="141">
        <f>ROUND(I122*H122,2)</f>
        <v>0</v>
      </c>
      <c r="BL122" s="16" t="s">
        <v>176</v>
      </c>
      <c r="BM122" s="140" t="s">
        <v>958</v>
      </c>
    </row>
    <row r="123" spans="2:65" s="12" customFormat="1">
      <c r="B123" s="145"/>
      <c r="D123" s="146" t="s">
        <v>180</v>
      </c>
      <c r="E123" s="147" t="s">
        <v>3</v>
      </c>
      <c r="F123" s="148" t="s">
        <v>959</v>
      </c>
      <c r="H123" s="149">
        <v>12.132999999999999</v>
      </c>
      <c r="L123" s="145"/>
      <c r="M123" s="150"/>
      <c r="T123" s="151"/>
      <c r="AT123" s="147" t="s">
        <v>180</v>
      </c>
      <c r="AU123" s="147" t="s">
        <v>20</v>
      </c>
      <c r="AV123" s="12" t="s">
        <v>20</v>
      </c>
      <c r="AW123" s="12" t="s">
        <v>36</v>
      </c>
      <c r="AX123" s="12" t="s">
        <v>37</v>
      </c>
      <c r="AY123" s="147" t="s">
        <v>171</v>
      </c>
    </row>
    <row r="124" spans="2:65" s="1" customFormat="1" ht="21.75" customHeight="1">
      <c r="B124" s="128"/>
      <c r="C124" s="129" t="s">
        <v>236</v>
      </c>
      <c r="D124" s="129" t="s">
        <v>116</v>
      </c>
      <c r="E124" s="130" t="s">
        <v>960</v>
      </c>
      <c r="F124" s="131" t="s">
        <v>961</v>
      </c>
      <c r="G124" s="132" t="s">
        <v>175</v>
      </c>
      <c r="H124" s="133">
        <v>1466</v>
      </c>
      <c r="I124" s="134">
        <v>0</v>
      </c>
      <c r="J124" s="134">
        <f>ROUND(I124*H124,2)</f>
        <v>0</v>
      </c>
      <c r="K124" s="135"/>
      <c r="L124" s="29"/>
      <c r="M124" s="136" t="s">
        <v>3</v>
      </c>
      <c r="N124" s="137" t="s">
        <v>48</v>
      </c>
      <c r="O124" s="138">
        <v>5.3999999999999999E-2</v>
      </c>
      <c r="P124" s="138">
        <f>O124*H124</f>
        <v>79.164000000000001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176</v>
      </c>
      <c r="AT124" s="140" t="s">
        <v>116</v>
      </c>
      <c r="AU124" s="140" t="s">
        <v>20</v>
      </c>
      <c r="AY124" s="16" t="s">
        <v>171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6" t="s">
        <v>37</v>
      </c>
      <c r="BK124" s="141">
        <f>ROUND(I124*H124,2)</f>
        <v>0</v>
      </c>
      <c r="BL124" s="16" t="s">
        <v>176</v>
      </c>
      <c r="BM124" s="140" t="s">
        <v>962</v>
      </c>
    </row>
    <row r="125" spans="2:65" s="12" customFormat="1">
      <c r="B125" s="145"/>
      <c r="D125" s="146" t="s">
        <v>180</v>
      </c>
      <c r="E125" s="147" t="s">
        <v>3</v>
      </c>
      <c r="F125" s="148" t="s">
        <v>963</v>
      </c>
      <c r="H125" s="149">
        <v>1466</v>
      </c>
      <c r="L125" s="145"/>
      <c r="M125" s="150"/>
      <c r="T125" s="151"/>
      <c r="AT125" s="147" t="s">
        <v>180</v>
      </c>
      <c r="AU125" s="147" t="s">
        <v>20</v>
      </c>
      <c r="AV125" s="12" t="s">
        <v>20</v>
      </c>
      <c r="AW125" s="12" t="s">
        <v>36</v>
      </c>
      <c r="AX125" s="12" t="s">
        <v>37</v>
      </c>
      <c r="AY125" s="147" t="s">
        <v>171</v>
      </c>
    </row>
    <row r="126" spans="2:65" s="1" customFormat="1" ht="44.25" customHeight="1">
      <c r="B126" s="128"/>
      <c r="C126" s="129" t="s">
        <v>241</v>
      </c>
      <c r="D126" s="129" t="s">
        <v>116</v>
      </c>
      <c r="E126" s="130" t="s">
        <v>964</v>
      </c>
      <c r="F126" s="131" t="s">
        <v>965</v>
      </c>
      <c r="G126" s="132" t="s">
        <v>244</v>
      </c>
      <c r="H126" s="133">
        <v>1172</v>
      </c>
      <c r="I126" s="134">
        <v>0</v>
      </c>
      <c r="J126" s="134">
        <f>ROUND(I126*H126,2)</f>
        <v>0</v>
      </c>
      <c r="K126" s="135"/>
      <c r="L126" s="29"/>
      <c r="M126" s="136" t="s">
        <v>3</v>
      </c>
      <c r="N126" s="137" t="s">
        <v>48</v>
      </c>
      <c r="O126" s="138">
        <v>0.19500000000000001</v>
      </c>
      <c r="P126" s="138">
        <f>O126*H126</f>
        <v>228.54000000000002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176</v>
      </c>
      <c r="AT126" s="140" t="s">
        <v>116</v>
      </c>
      <c r="AU126" s="140" t="s">
        <v>20</v>
      </c>
      <c r="AY126" s="16" t="s">
        <v>171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37</v>
      </c>
      <c r="BK126" s="141">
        <f>ROUND(I126*H126,2)</f>
        <v>0</v>
      </c>
      <c r="BL126" s="16" t="s">
        <v>176</v>
      </c>
      <c r="BM126" s="140" t="s">
        <v>966</v>
      </c>
    </row>
    <row r="127" spans="2:65" s="1" customFormat="1">
      <c r="B127" s="29"/>
      <c r="D127" s="142" t="s">
        <v>178</v>
      </c>
      <c r="F127" s="143" t="s">
        <v>967</v>
      </c>
      <c r="L127" s="29"/>
      <c r="M127" s="144"/>
      <c r="T127" s="50"/>
      <c r="AT127" s="16" t="s">
        <v>178</v>
      </c>
      <c r="AU127" s="16" t="s">
        <v>20</v>
      </c>
    </row>
    <row r="128" spans="2:65" s="12" customFormat="1">
      <c r="B128" s="145"/>
      <c r="D128" s="146" t="s">
        <v>180</v>
      </c>
      <c r="E128" s="147" t="s">
        <v>919</v>
      </c>
      <c r="F128" s="148" t="s">
        <v>968</v>
      </c>
      <c r="H128" s="149">
        <v>1172</v>
      </c>
      <c r="L128" s="145"/>
      <c r="M128" s="150"/>
      <c r="T128" s="151"/>
      <c r="AT128" s="147" t="s">
        <v>180</v>
      </c>
      <c r="AU128" s="147" t="s">
        <v>20</v>
      </c>
      <c r="AV128" s="12" t="s">
        <v>20</v>
      </c>
      <c r="AW128" s="12" t="s">
        <v>36</v>
      </c>
      <c r="AX128" s="12" t="s">
        <v>37</v>
      </c>
      <c r="AY128" s="147" t="s">
        <v>171</v>
      </c>
    </row>
    <row r="129" spans="2:65" s="1" customFormat="1" ht="44.25" customHeight="1">
      <c r="B129" s="128"/>
      <c r="C129" s="129" t="s">
        <v>248</v>
      </c>
      <c r="D129" s="129" t="s">
        <v>116</v>
      </c>
      <c r="E129" s="130" t="s">
        <v>969</v>
      </c>
      <c r="F129" s="131" t="s">
        <v>970</v>
      </c>
      <c r="G129" s="132" t="s">
        <v>244</v>
      </c>
      <c r="H129" s="133">
        <v>103</v>
      </c>
      <c r="I129" s="134">
        <v>0</v>
      </c>
      <c r="J129" s="134">
        <f>ROUND(I129*H129,2)</f>
        <v>0</v>
      </c>
      <c r="K129" s="135"/>
      <c r="L129" s="29"/>
      <c r="M129" s="136" t="s">
        <v>3</v>
      </c>
      <c r="N129" s="137" t="s">
        <v>48</v>
      </c>
      <c r="O129" s="138">
        <v>3.6459999999999999</v>
      </c>
      <c r="P129" s="138">
        <f>O129*H129</f>
        <v>375.53800000000001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176</v>
      </c>
      <c r="AT129" s="140" t="s">
        <v>116</v>
      </c>
      <c r="AU129" s="140" t="s">
        <v>20</v>
      </c>
      <c r="AY129" s="16" t="s">
        <v>171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37</v>
      </c>
      <c r="BK129" s="141">
        <f>ROUND(I129*H129,2)</f>
        <v>0</v>
      </c>
      <c r="BL129" s="16" t="s">
        <v>176</v>
      </c>
      <c r="BM129" s="140" t="s">
        <v>971</v>
      </c>
    </row>
    <row r="130" spans="2:65" s="1" customFormat="1">
      <c r="B130" s="29"/>
      <c r="D130" s="142" t="s">
        <v>178</v>
      </c>
      <c r="F130" s="143" t="s">
        <v>972</v>
      </c>
      <c r="L130" s="29"/>
      <c r="M130" s="144"/>
      <c r="T130" s="50"/>
      <c r="AT130" s="16" t="s">
        <v>178</v>
      </c>
      <c r="AU130" s="16" t="s">
        <v>20</v>
      </c>
    </row>
    <row r="131" spans="2:65" s="12" customFormat="1">
      <c r="B131" s="145"/>
      <c r="D131" s="146" t="s">
        <v>180</v>
      </c>
      <c r="E131" s="147" t="s">
        <v>913</v>
      </c>
      <c r="F131" s="148" t="s">
        <v>973</v>
      </c>
      <c r="H131" s="149">
        <v>103</v>
      </c>
      <c r="L131" s="145"/>
      <c r="M131" s="150"/>
      <c r="T131" s="151"/>
      <c r="AT131" s="147" t="s">
        <v>180</v>
      </c>
      <c r="AU131" s="147" t="s">
        <v>20</v>
      </c>
      <c r="AV131" s="12" t="s">
        <v>20</v>
      </c>
      <c r="AW131" s="12" t="s">
        <v>36</v>
      </c>
      <c r="AX131" s="12" t="s">
        <v>37</v>
      </c>
      <c r="AY131" s="147" t="s">
        <v>171</v>
      </c>
    </row>
    <row r="132" spans="2:65" s="1" customFormat="1" ht="16.5" customHeight="1">
      <c r="B132" s="128"/>
      <c r="C132" s="167" t="s">
        <v>253</v>
      </c>
      <c r="D132" s="167" t="s">
        <v>122</v>
      </c>
      <c r="E132" s="168" t="s">
        <v>974</v>
      </c>
      <c r="F132" s="169" t="s">
        <v>975</v>
      </c>
      <c r="G132" s="170" t="s">
        <v>601</v>
      </c>
      <c r="H132" s="171">
        <v>60</v>
      </c>
      <c r="I132" s="172">
        <v>0</v>
      </c>
      <c r="J132" s="172">
        <f>ROUND(I132*H132,2)</f>
        <v>0</v>
      </c>
      <c r="K132" s="173"/>
      <c r="L132" s="174"/>
      <c r="M132" s="175" t="s">
        <v>3</v>
      </c>
      <c r="N132" s="176" t="s">
        <v>48</v>
      </c>
      <c r="O132" s="138">
        <v>0</v>
      </c>
      <c r="P132" s="138">
        <f>O132*H132</f>
        <v>0</v>
      </c>
      <c r="Q132" s="138">
        <v>0.22</v>
      </c>
      <c r="R132" s="138">
        <f>Q132*H132</f>
        <v>13.2</v>
      </c>
      <c r="S132" s="138">
        <v>0</v>
      </c>
      <c r="T132" s="139">
        <f>S132*H132</f>
        <v>0</v>
      </c>
      <c r="AR132" s="140" t="s">
        <v>223</v>
      </c>
      <c r="AT132" s="140" t="s">
        <v>122</v>
      </c>
      <c r="AU132" s="140" t="s">
        <v>20</v>
      </c>
      <c r="AY132" s="16" t="s">
        <v>171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37</v>
      </c>
      <c r="BK132" s="141">
        <f>ROUND(I132*H132,2)</f>
        <v>0</v>
      </c>
      <c r="BL132" s="16" t="s">
        <v>176</v>
      </c>
      <c r="BM132" s="140" t="s">
        <v>976</v>
      </c>
    </row>
    <row r="133" spans="2:65" s="1" customFormat="1" ht="33" customHeight="1">
      <c r="B133" s="128"/>
      <c r="C133" s="129" t="s">
        <v>259</v>
      </c>
      <c r="D133" s="129" t="s">
        <v>116</v>
      </c>
      <c r="E133" s="130" t="s">
        <v>977</v>
      </c>
      <c r="F133" s="131" t="s">
        <v>978</v>
      </c>
      <c r="G133" s="132" t="s">
        <v>175</v>
      </c>
      <c r="H133" s="133">
        <v>1466</v>
      </c>
      <c r="I133" s="134">
        <v>0</v>
      </c>
      <c r="J133" s="134">
        <f>ROUND(I133*H133,2)</f>
        <v>0</v>
      </c>
      <c r="K133" s="135"/>
      <c r="L133" s="29"/>
      <c r="M133" s="136" t="s">
        <v>3</v>
      </c>
      <c r="N133" s="137" t="s">
        <v>48</v>
      </c>
      <c r="O133" s="138">
        <v>6.7000000000000004E-2</v>
      </c>
      <c r="P133" s="138">
        <f>O133*H133</f>
        <v>98.222000000000008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176</v>
      </c>
      <c r="AT133" s="140" t="s">
        <v>116</v>
      </c>
      <c r="AU133" s="140" t="s">
        <v>20</v>
      </c>
      <c r="AY133" s="16" t="s">
        <v>171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37</v>
      </c>
      <c r="BK133" s="141">
        <f>ROUND(I133*H133,2)</f>
        <v>0</v>
      </c>
      <c r="BL133" s="16" t="s">
        <v>176</v>
      </c>
      <c r="BM133" s="140" t="s">
        <v>979</v>
      </c>
    </row>
    <row r="134" spans="2:65" s="12" customFormat="1" ht="22.5">
      <c r="B134" s="145"/>
      <c r="D134" s="146" t="s">
        <v>180</v>
      </c>
      <c r="E134" s="147" t="s">
        <v>3</v>
      </c>
      <c r="F134" s="148" t="s">
        <v>923</v>
      </c>
      <c r="H134" s="149">
        <v>1466</v>
      </c>
      <c r="L134" s="145"/>
      <c r="M134" s="150"/>
      <c r="T134" s="151"/>
      <c r="AT134" s="147" t="s">
        <v>180</v>
      </c>
      <c r="AU134" s="147" t="s">
        <v>20</v>
      </c>
      <c r="AV134" s="12" t="s">
        <v>20</v>
      </c>
      <c r="AW134" s="12" t="s">
        <v>36</v>
      </c>
      <c r="AX134" s="12" t="s">
        <v>37</v>
      </c>
      <c r="AY134" s="147" t="s">
        <v>171</v>
      </c>
    </row>
    <row r="135" spans="2:65" s="1" customFormat="1" ht="24.2" customHeight="1">
      <c r="B135" s="128"/>
      <c r="C135" s="129" t="s">
        <v>9</v>
      </c>
      <c r="D135" s="129" t="s">
        <v>116</v>
      </c>
      <c r="E135" s="130" t="s">
        <v>980</v>
      </c>
      <c r="F135" s="131" t="s">
        <v>981</v>
      </c>
      <c r="G135" s="132" t="s">
        <v>175</v>
      </c>
      <c r="H135" s="133">
        <v>3642</v>
      </c>
      <c r="I135" s="134">
        <v>0</v>
      </c>
      <c r="J135" s="134">
        <f>ROUND(I135*H135,2)</f>
        <v>0</v>
      </c>
      <c r="K135" s="135"/>
      <c r="L135" s="29"/>
      <c r="M135" s="136" t="s">
        <v>3</v>
      </c>
      <c r="N135" s="137" t="s">
        <v>48</v>
      </c>
      <c r="O135" s="138">
        <v>5.1999999999999998E-2</v>
      </c>
      <c r="P135" s="138">
        <f>O135*H135</f>
        <v>189.38399999999999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176</v>
      </c>
      <c r="AT135" s="140" t="s">
        <v>116</v>
      </c>
      <c r="AU135" s="140" t="s">
        <v>20</v>
      </c>
      <c r="AY135" s="16" t="s">
        <v>171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37</v>
      </c>
      <c r="BK135" s="141">
        <f>ROUND(I135*H135,2)</f>
        <v>0</v>
      </c>
      <c r="BL135" s="16" t="s">
        <v>176</v>
      </c>
      <c r="BM135" s="140" t="s">
        <v>982</v>
      </c>
    </row>
    <row r="136" spans="2:65" s="1" customFormat="1">
      <c r="B136" s="29"/>
      <c r="D136" s="142" t="s">
        <v>178</v>
      </c>
      <c r="F136" s="143" t="s">
        <v>983</v>
      </c>
      <c r="L136" s="29"/>
      <c r="M136" s="144"/>
      <c r="T136" s="50"/>
      <c r="AT136" s="16" t="s">
        <v>178</v>
      </c>
      <c r="AU136" s="16" t="s">
        <v>20</v>
      </c>
    </row>
    <row r="137" spans="2:65" s="12" customFormat="1">
      <c r="B137" s="145"/>
      <c r="D137" s="146" t="s">
        <v>180</v>
      </c>
      <c r="E137" s="147" t="s">
        <v>3</v>
      </c>
      <c r="F137" s="148" t="s">
        <v>984</v>
      </c>
      <c r="H137" s="149">
        <v>718</v>
      </c>
      <c r="L137" s="145"/>
      <c r="M137" s="150"/>
      <c r="T137" s="151"/>
      <c r="AT137" s="147" t="s">
        <v>180</v>
      </c>
      <c r="AU137" s="147" t="s">
        <v>20</v>
      </c>
      <c r="AV137" s="12" t="s">
        <v>20</v>
      </c>
      <c r="AW137" s="12" t="s">
        <v>36</v>
      </c>
      <c r="AX137" s="12" t="s">
        <v>77</v>
      </c>
      <c r="AY137" s="147" t="s">
        <v>171</v>
      </c>
    </row>
    <row r="138" spans="2:65" s="12" customFormat="1" ht="22.5">
      <c r="B138" s="145"/>
      <c r="D138" s="146" t="s">
        <v>180</v>
      </c>
      <c r="E138" s="147" t="s">
        <v>917</v>
      </c>
      <c r="F138" s="148" t="s">
        <v>985</v>
      </c>
      <c r="H138" s="149">
        <v>2834</v>
      </c>
      <c r="L138" s="145"/>
      <c r="M138" s="150"/>
      <c r="T138" s="151"/>
      <c r="AT138" s="147" t="s">
        <v>180</v>
      </c>
      <c r="AU138" s="147" t="s">
        <v>20</v>
      </c>
      <c r="AV138" s="12" t="s">
        <v>20</v>
      </c>
      <c r="AW138" s="12" t="s">
        <v>36</v>
      </c>
      <c r="AX138" s="12" t="s">
        <v>77</v>
      </c>
      <c r="AY138" s="147" t="s">
        <v>171</v>
      </c>
    </row>
    <row r="139" spans="2:65" s="12" customFormat="1" ht="22.5">
      <c r="B139" s="145"/>
      <c r="D139" s="146" t="s">
        <v>180</v>
      </c>
      <c r="E139" s="147" t="s">
        <v>3</v>
      </c>
      <c r="F139" s="148" t="s">
        <v>986</v>
      </c>
      <c r="H139" s="149">
        <v>90</v>
      </c>
      <c r="L139" s="145"/>
      <c r="M139" s="150"/>
      <c r="T139" s="151"/>
      <c r="AT139" s="147" t="s">
        <v>180</v>
      </c>
      <c r="AU139" s="147" t="s">
        <v>20</v>
      </c>
      <c r="AV139" s="12" t="s">
        <v>20</v>
      </c>
      <c r="AW139" s="12" t="s">
        <v>36</v>
      </c>
      <c r="AX139" s="12" t="s">
        <v>77</v>
      </c>
      <c r="AY139" s="147" t="s">
        <v>171</v>
      </c>
    </row>
    <row r="140" spans="2:65" s="13" customFormat="1">
      <c r="B140" s="152"/>
      <c r="D140" s="146" t="s">
        <v>180</v>
      </c>
      <c r="E140" s="153" t="s">
        <v>3</v>
      </c>
      <c r="F140" s="154" t="s">
        <v>188</v>
      </c>
      <c r="H140" s="155">
        <v>3642</v>
      </c>
      <c r="L140" s="152"/>
      <c r="M140" s="156"/>
      <c r="T140" s="157"/>
      <c r="AT140" s="153" t="s">
        <v>180</v>
      </c>
      <c r="AU140" s="153" t="s">
        <v>20</v>
      </c>
      <c r="AV140" s="13" t="s">
        <v>176</v>
      </c>
      <c r="AW140" s="13" t="s">
        <v>36</v>
      </c>
      <c r="AX140" s="13" t="s">
        <v>37</v>
      </c>
      <c r="AY140" s="153" t="s">
        <v>171</v>
      </c>
    </row>
    <row r="141" spans="2:65" s="1" customFormat="1" ht="24.2" customHeight="1">
      <c r="B141" s="128"/>
      <c r="C141" s="129" t="s">
        <v>272</v>
      </c>
      <c r="D141" s="129" t="s">
        <v>116</v>
      </c>
      <c r="E141" s="130" t="s">
        <v>987</v>
      </c>
      <c r="F141" s="131" t="s">
        <v>988</v>
      </c>
      <c r="G141" s="132" t="s">
        <v>175</v>
      </c>
      <c r="H141" s="133">
        <v>9964</v>
      </c>
      <c r="I141" s="134">
        <v>0</v>
      </c>
      <c r="J141" s="134">
        <f>ROUND(I141*H141,2)</f>
        <v>0</v>
      </c>
      <c r="K141" s="135"/>
      <c r="L141" s="29"/>
      <c r="M141" s="136" t="s">
        <v>3</v>
      </c>
      <c r="N141" s="137" t="s">
        <v>48</v>
      </c>
      <c r="O141" s="138">
        <v>1E-3</v>
      </c>
      <c r="P141" s="138">
        <f>O141*H141</f>
        <v>9.9640000000000004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176</v>
      </c>
      <c r="AT141" s="140" t="s">
        <v>116</v>
      </c>
      <c r="AU141" s="140" t="s">
        <v>20</v>
      </c>
      <c r="AY141" s="16" t="s">
        <v>171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37</v>
      </c>
      <c r="BK141" s="141">
        <f>ROUND(I141*H141,2)</f>
        <v>0</v>
      </c>
      <c r="BL141" s="16" t="s">
        <v>176</v>
      </c>
      <c r="BM141" s="140" t="s">
        <v>989</v>
      </c>
    </row>
    <row r="142" spans="2:65" s="1" customFormat="1">
      <c r="B142" s="29"/>
      <c r="D142" s="142" t="s">
        <v>178</v>
      </c>
      <c r="F142" s="143" t="s">
        <v>990</v>
      </c>
      <c r="L142" s="29"/>
      <c r="M142" s="144"/>
      <c r="T142" s="50"/>
      <c r="AT142" s="16" t="s">
        <v>178</v>
      </c>
      <c r="AU142" s="16" t="s">
        <v>20</v>
      </c>
    </row>
    <row r="143" spans="2:65" s="12" customFormat="1" ht="22.5">
      <c r="B143" s="145"/>
      <c r="D143" s="146" t="s">
        <v>180</v>
      </c>
      <c r="E143" s="147" t="s">
        <v>915</v>
      </c>
      <c r="F143" s="148" t="s">
        <v>991</v>
      </c>
      <c r="H143" s="149">
        <v>8876</v>
      </c>
      <c r="L143" s="145"/>
      <c r="M143" s="150"/>
      <c r="T143" s="151"/>
      <c r="AT143" s="147" t="s">
        <v>180</v>
      </c>
      <c r="AU143" s="147" t="s">
        <v>20</v>
      </c>
      <c r="AV143" s="12" t="s">
        <v>20</v>
      </c>
      <c r="AW143" s="12" t="s">
        <v>36</v>
      </c>
      <c r="AX143" s="12" t="s">
        <v>77</v>
      </c>
      <c r="AY143" s="147" t="s">
        <v>171</v>
      </c>
    </row>
    <row r="144" spans="2:65" s="12" customFormat="1">
      <c r="B144" s="145"/>
      <c r="D144" s="146" t="s">
        <v>180</v>
      </c>
      <c r="E144" s="147" t="s">
        <v>3</v>
      </c>
      <c r="F144" s="148" t="s">
        <v>992</v>
      </c>
      <c r="H144" s="149">
        <v>1088</v>
      </c>
      <c r="L144" s="145"/>
      <c r="M144" s="150"/>
      <c r="T144" s="151"/>
      <c r="AT144" s="147" t="s">
        <v>180</v>
      </c>
      <c r="AU144" s="147" t="s">
        <v>20</v>
      </c>
      <c r="AV144" s="12" t="s">
        <v>20</v>
      </c>
      <c r="AW144" s="12" t="s">
        <v>36</v>
      </c>
      <c r="AX144" s="12" t="s">
        <v>77</v>
      </c>
      <c r="AY144" s="147" t="s">
        <v>171</v>
      </c>
    </row>
    <row r="145" spans="2:65" s="13" customFormat="1">
      <c r="B145" s="152"/>
      <c r="D145" s="146" t="s">
        <v>180</v>
      </c>
      <c r="E145" s="153" t="s">
        <v>3</v>
      </c>
      <c r="F145" s="154" t="s">
        <v>188</v>
      </c>
      <c r="H145" s="155">
        <v>9964</v>
      </c>
      <c r="L145" s="152"/>
      <c r="M145" s="156"/>
      <c r="T145" s="157"/>
      <c r="AT145" s="153" t="s">
        <v>180</v>
      </c>
      <c r="AU145" s="153" t="s">
        <v>20</v>
      </c>
      <c r="AV145" s="13" t="s">
        <v>176</v>
      </c>
      <c r="AW145" s="13" t="s">
        <v>36</v>
      </c>
      <c r="AX145" s="13" t="s">
        <v>37</v>
      </c>
      <c r="AY145" s="153" t="s">
        <v>171</v>
      </c>
    </row>
    <row r="146" spans="2:65" s="1" customFormat="1" ht="21.75" customHeight="1">
      <c r="B146" s="128"/>
      <c r="C146" s="129" t="s">
        <v>279</v>
      </c>
      <c r="D146" s="129" t="s">
        <v>116</v>
      </c>
      <c r="E146" s="130" t="s">
        <v>993</v>
      </c>
      <c r="F146" s="131" t="s">
        <v>994</v>
      </c>
      <c r="G146" s="132" t="s">
        <v>175</v>
      </c>
      <c r="H146" s="133">
        <v>14354</v>
      </c>
      <c r="I146" s="134">
        <v>0</v>
      </c>
      <c r="J146" s="134">
        <f>ROUND(I146*H146,2)</f>
        <v>0</v>
      </c>
      <c r="K146" s="135"/>
      <c r="L146" s="29"/>
      <c r="M146" s="136" t="s">
        <v>3</v>
      </c>
      <c r="N146" s="137" t="s">
        <v>48</v>
      </c>
      <c r="O146" s="138">
        <v>1.4999999999999999E-2</v>
      </c>
      <c r="P146" s="138">
        <f>O146*H146</f>
        <v>215.31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176</v>
      </c>
      <c r="AT146" s="140" t="s">
        <v>116</v>
      </c>
      <c r="AU146" s="140" t="s">
        <v>20</v>
      </c>
      <c r="AY146" s="16" t="s">
        <v>171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37</v>
      </c>
      <c r="BK146" s="141">
        <f>ROUND(I146*H146,2)</f>
        <v>0</v>
      </c>
      <c r="BL146" s="16" t="s">
        <v>176</v>
      </c>
      <c r="BM146" s="140" t="s">
        <v>995</v>
      </c>
    </row>
    <row r="147" spans="2:65" s="1" customFormat="1">
      <c r="B147" s="29"/>
      <c r="D147" s="142" t="s">
        <v>178</v>
      </c>
      <c r="F147" s="143" t="s">
        <v>996</v>
      </c>
      <c r="L147" s="29"/>
      <c r="M147" s="144"/>
      <c r="T147" s="50"/>
      <c r="AT147" s="16" t="s">
        <v>178</v>
      </c>
      <c r="AU147" s="16" t="s">
        <v>20</v>
      </c>
    </row>
    <row r="148" spans="2:65" s="12" customFormat="1" ht="22.5">
      <c r="B148" s="145"/>
      <c r="D148" s="146" t="s">
        <v>180</v>
      </c>
      <c r="E148" s="147" t="s">
        <v>3</v>
      </c>
      <c r="F148" s="148" t="s">
        <v>997</v>
      </c>
      <c r="H148" s="149">
        <v>13176</v>
      </c>
      <c r="L148" s="145"/>
      <c r="M148" s="150"/>
      <c r="T148" s="151"/>
      <c r="AT148" s="147" t="s">
        <v>180</v>
      </c>
      <c r="AU148" s="147" t="s">
        <v>20</v>
      </c>
      <c r="AV148" s="12" t="s">
        <v>20</v>
      </c>
      <c r="AW148" s="12" t="s">
        <v>36</v>
      </c>
      <c r="AX148" s="12" t="s">
        <v>77</v>
      </c>
      <c r="AY148" s="147" t="s">
        <v>171</v>
      </c>
    </row>
    <row r="149" spans="2:65" s="12" customFormat="1">
      <c r="B149" s="145"/>
      <c r="D149" s="146" t="s">
        <v>180</v>
      </c>
      <c r="E149" s="147" t="s">
        <v>3</v>
      </c>
      <c r="F149" s="148" t="s">
        <v>947</v>
      </c>
      <c r="H149" s="149">
        <v>1178</v>
      </c>
      <c r="L149" s="145"/>
      <c r="M149" s="150"/>
      <c r="T149" s="151"/>
      <c r="AT149" s="147" t="s">
        <v>180</v>
      </c>
      <c r="AU149" s="147" t="s">
        <v>20</v>
      </c>
      <c r="AV149" s="12" t="s">
        <v>20</v>
      </c>
      <c r="AW149" s="12" t="s">
        <v>36</v>
      </c>
      <c r="AX149" s="12" t="s">
        <v>77</v>
      </c>
      <c r="AY149" s="147" t="s">
        <v>171</v>
      </c>
    </row>
    <row r="150" spans="2:65" s="13" customFormat="1">
      <c r="B150" s="152"/>
      <c r="D150" s="146" t="s">
        <v>180</v>
      </c>
      <c r="E150" s="153" t="s">
        <v>3</v>
      </c>
      <c r="F150" s="154" t="s">
        <v>188</v>
      </c>
      <c r="H150" s="155">
        <v>14354</v>
      </c>
      <c r="L150" s="152"/>
      <c r="M150" s="156"/>
      <c r="T150" s="157"/>
      <c r="AT150" s="153" t="s">
        <v>180</v>
      </c>
      <c r="AU150" s="153" t="s">
        <v>20</v>
      </c>
      <c r="AV150" s="13" t="s">
        <v>176</v>
      </c>
      <c r="AW150" s="13" t="s">
        <v>36</v>
      </c>
      <c r="AX150" s="13" t="s">
        <v>37</v>
      </c>
      <c r="AY150" s="153" t="s">
        <v>171</v>
      </c>
    </row>
    <row r="151" spans="2:65" s="1" customFormat="1" ht="21.75" customHeight="1">
      <c r="B151" s="128"/>
      <c r="C151" s="129" t="s">
        <v>286</v>
      </c>
      <c r="D151" s="129" t="s">
        <v>116</v>
      </c>
      <c r="E151" s="130" t="s">
        <v>998</v>
      </c>
      <c r="F151" s="131" t="s">
        <v>999</v>
      </c>
      <c r="G151" s="132" t="s">
        <v>175</v>
      </c>
      <c r="H151" s="133">
        <v>12888</v>
      </c>
      <c r="I151" s="134">
        <v>0</v>
      </c>
      <c r="J151" s="134">
        <f>ROUND(I151*H151,2)</f>
        <v>0</v>
      </c>
      <c r="K151" s="135"/>
      <c r="L151" s="29"/>
      <c r="M151" s="136" t="s">
        <v>3</v>
      </c>
      <c r="N151" s="137" t="s">
        <v>48</v>
      </c>
      <c r="O151" s="138">
        <v>1E-3</v>
      </c>
      <c r="P151" s="138">
        <f>O151*H151</f>
        <v>12.888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176</v>
      </c>
      <c r="AT151" s="140" t="s">
        <v>116</v>
      </c>
      <c r="AU151" s="140" t="s">
        <v>20</v>
      </c>
      <c r="AY151" s="16" t="s">
        <v>171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37</v>
      </c>
      <c r="BK151" s="141">
        <f>ROUND(I151*H151,2)</f>
        <v>0</v>
      </c>
      <c r="BL151" s="16" t="s">
        <v>176</v>
      </c>
      <c r="BM151" s="140" t="s">
        <v>1000</v>
      </c>
    </row>
    <row r="152" spans="2:65" s="1" customFormat="1">
      <c r="B152" s="29"/>
      <c r="D152" s="142" t="s">
        <v>178</v>
      </c>
      <c r="F152" s="143" t="s">
        <v>1001</v>
      </c>
      <c r="L152" s="29"/>
      <c r="M152" s="144"/>
      <c r="T152" s="50"/>
      <c r="AT152" s="16" t="s">
        <v>178</v>
      </c>
      <c r="AU152" s="16" t="s">
        <v>20</v>
      </c>
    </row>
    <row r="153" spans="2:65" s="12" customFormat="1">
      <c r="B153" s="145"/>
      <c r="D153" s="146" t="s">
        <v>180</v>
      </c>
      <c r="E153" s="147" t="s">
        <v>3</v>
      </c>
      <c r="F153" s="148" t="s">
        <v>946</v>
      </c>
      <c r="H153" s="149">
        <v>11710</v>
      </c>
      <c r="L153" s="145"/>
      <c r="M153" s="150"/>
      <c r="T153" s="151"/>
      <c r="AT153" s="147" t="s">
        <v>180</v>
      </c>
      <c r="AU153" s="147" t="s">
        <v>20</v>
      </c>
      <c r="AV153" s="12" t="s">
        <v>20</v>
      </c>
      <c r="AW153" s="12" t="s">
        <v>36</v>
      </c>
      <c r="AX153" s="12" t="s">
        <v>77</v>
      </c>
      <c r="AY153" s="147" t="s">
        <v>171</v>
      </c>
    </row>
    <row r="154" spans="2:65" s="12" customFormat="1">
      <c r="B154" s="145"/>
      <c r="D154" s="146" t="s">
        <v>180</v>
      </c>
      <c r="E154" s="147" t="s">
        <v>3</v>
      </c>
      <c r="F154" s="148" t="s">
        <v>947</v>
      </c>
      <c r="H154" s="149">
        <v>1178</v>
      </c>
      <c r="L154" s="145"/>
      <c r="M154" s="150"/>
      <c r="T154" s="151"/>
      <c r="AT154" s="147" t="s">
        <v>180</v>
      </c>
      <c r="AU154" s="147" t="s">
        <v>20</v>
      </c>
      <c r="AV154" s="12" t="s">
        <v>20</v>
      </c>
      <c r="AW154" s="12" t="s">
        <v>36</v>
      </c>
      <c r="AX154" s="12" t="s">
        <v>77</v>
      </c>
      <c r="AY154" s="147" t="s">
        <v>171</v>
      </c>
    </row>
    <row r="155" spans="2:65" s="13" customFormat="1">
      <c r="B155" s="152"/>
      <c r="D155" s="146" t="s">
        <v>180</v>
      </c>
      <c r="E155" s="153" t="s">
        <v>3</v>
      </c>
      <c r="F155" s="154" t="s">
        <v>188</v>
      </c>
      <c r="H155" s="155">
        <v>12888</v>
      </c>
      <c r="L155" s="152"/>
      <c r="M155" s="156"/>
      <c r="T155" s="157"/>
      <c r="AT155" s="153" t="s">
        <v>180</v>
      </c>
      <c r="AU155" s="153" t="s">
        <v>20</v>
      </c>
      <c r="AV155" s="13" t="s">
        <v>176</v>
      </c>
      <c r="AW155" s="13" t="s">
        <v>36</v>
      </c>
      <c r="AX155" s="13" t="s">
        <v>37</v>
      </c>
      <c r="AY155" s="153" t="s">
        <v>171</v>
      </c>
    </row>
    <row r="156" spans="2:65" s="1" customFormat="1" ht="37.9" customHeight="1">
      <c r="B156" s="128"/>
      <c r="C156" s="129" t="s">
        <v>292</v>
      </c>
      <c r="D156" s="129" t="s">
        <v>116</v>
      </c>
      <c r="E156" s="130" t="s">
        <v>1002</v>
      </c>
      <c r="F156" s="131" t="s">
        <v>1003</v>
      </c>
      <c r="G156" s="132" t="s">
        <v>244</v>
      </c>
      <c r="H156" s="133">
        <v>1172</v>
      </c>
      <c r="I156" s="134">
        <v>0</v>
      </c>
      <c r="J156" s="134">
        <f>ROUND(I156*H156,2)</f>
        <v>0</v>
      </c>
      <c r="K156" s="135"/>
      <c r="L156" s="29"/>
      <c r="M156" s="136" t="s">
        <v>3</v>
      </c>
      <c r="N156" s="137" t="s">
        <v>48</v>
      </c>
      <c r="O156" s="138">
        <v>0.27400000000000002</v>
      </c>
      <c r="P156" s="138">
        <f>O156*H156</f>
        <v>321.12800000000004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176</v>
      </c>
      <c r="AT156" s="140" t="s">
        <v>116</v>
      </c>
      <c r="AU156" s="140" t="s">
        <v>20</v>
      </c>
      <c r="AY156" s="16" t="s">
        <v>171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37</v>
      </c>
      <c r="BK156" s="141">
        <f>ROUND(I156*H156,2)</f>
        <v>0</v>
      </c>
      <c r="BL156" s="16" t="s">
        <v>176</v>
      </c>
      <c r="BM156" s="140" t="s">
        <v>1004</v>
      </c>
    </row>
    <row r="157" spans="2:65" s="1" customFormat="1">
      <c r="B157" s="29"/>
      <c r="D157" s="142" t="s">
        <v>178</v>
      </c>
      <c r="F157" s="143" t="s">
        <v>1005</v>
      </c>
      <c r="L157" s="29"/>
      <c r="M157" s="144"/>
      <c r="T157" s="50"/>
      <c r="AT157" s="16" t="s">
        <v>178</v>
      </c>
      <c r="AU157" s="16" t="s">
        <v>20</v>
      </c>
    </row>
    <row r="158" spans="2:65" s="12" customFormat="1">
      <c r="B158" s="145"/>
      <c r="D158" s="146" t="s">
        <v>180</v>
      </c>
      <c r="E158" s="147" t="s">
        <v>3</v>
      </c>
      <c r="F158" s="148" t="s">
        <v>919</v>
      </c>
      <c r="H158" s="149">
        <v>1172</v>
      </c>
      <c r="L158" s="145"/>
      <c r="M158" s="150"/>
      <c r="T158" s="151"/>
      <c r="AT158" s="147" t="s">
        <v>180</v>
      </c>
      <c r="AU158" s="147" t="s">
        <v>20</v>
      </c>
      <c r="AV158" s="12" t="s">
        <v>20</v>
      </c>
      <c r="AW158" s="12" t="s">
        <v>36</v>
      </c>
      <c r="AX158" s="12" t="s">
        <v>37</v>
      </c>
      <c r="AY158" s="147" t="s">
        <v>171</v>
      </c>
    </row>
    <row r="159" spans="2:65" s="1" customFormat="1" ht="16.5" customHeight="1">
      <c r="B159" s="128"/>
      <c r="C159" s="167" t="s">
        <v>298</v>
      </c>
      <c r="D159" s="167" t="s">
        <v>122</v>
      </c>
      <c r="E159" s="168" t="s">
        <v>1006</v>
      </c>
      <c r="F159" s="169" t="s">
        <v>1007</v>
      </c>
      <c r="G159" s="170" t="s">
        <v>757</v>
      </c>
      <c r="H159" s="171">
        <v>42</v>
      </c>
      <c r="I159" s="172">
        <v>0</v>
      </c>
      <c r="J159" s="172">
        <f t="shared" ref="J159:J188" si="0">ROUND(I159*H159,2)</f>
        <v>0</v>
      </c>
      <c r="K159" s="173"/>
      <c r="L159" s="174"/>
      <c r="M159" s="175" t="s">
        <v>3</v>
      </c>
      <c r="N159" s="176" t="s">
        <v>48</v>
      </c>
      <c r="O159" s="138">
        <v>0</v>
      </c>
      <c r="P159" s="138">
        <f t="shared" ref="P159:P188" si="1">O159*H159</f>
        <v>0</v>
      </c>
      <c r="Q159" s="138">
        <v>0</v>
      </c>
      <c r="R159" s="138">
        <f t="shared" ref="R159:R188" si="2">Q159*H159</f>
        <v>0</v>
      </c>
      <c r="S159" s="138">
        <v>0</v>
      </c>
      <c r="T159" s="139">
        <f t="shared" ref="T159:T188" si="3">S159*H159</f>
        <v>0</v>
      </c>
      <c r="AR159" s="140" t="s">
        <v>223</v>
      </c>
      <c r="AT159" s="140" t="s">
        <v>122</v>
      </c>
      <c r="AU159" s="140" t="s">
        <v>20</v>
      </c>
      <c r="AY159" s="16" t="s">
        <v>171</v>
      </c>
      <c r="BE159" s="141">
        <f t="shared" ref="BE159:BE188" si="4">IF(N159="základní",J159,0)</f>
        <v>0</v>
      </c>
      <c r="BF159" s="141">
        <f t="shared" ref="BF159:BF188" si="5">IF(N159="snížená",J159,0)</f>
        <v>0</v>
      </c>
      <c r="BG159" s="141">
        <f t="shared" ref="BG159:BG188" si="6">IF(N159="zákl. přenesená",J159,0)</f>
        <v>0</v>
      </c>
      <c r="BH159" s="141">
        <f t="shared" ref="BH159:BH188" si="7">IF(N159="sníž. přenesená",J159,0)</f>
        <v>0</v>
      </c>
      <c r="BI159" s="141">
        <f t="shared" ref="BI159:BI188" si="8">IF(N159="nulová",J159,0)</f>
        <v>0</v>
      </c>
      <c r="BJ159" s="16" t="s">
        <v>37</v>
      </c>
      <c r="BK159" s="141">
        <f t="shared" ref="BK159:BK188" si="9">ROUND(I159*H159,2)</f>
        <v>0</v>
      </c>
      <c r="BL159" s="16" t="s">
        <v>176</v>
      </c>
      <c r="BM159" s="140" t="s">
        <v>1008</v>
      </c>
    </row>
    <row r="160" spans="2:65" s="1" customFormat="1" ht="16.5" customHeight="1">
      <c r="B160" s="128"/>
      <c r="C160" s="167" t="s">
        <v>8</v>
      </c>
      <c r="D160" s="167" t="s">
        <v>122</v>
      </c>
      <c r="E160" s="168" t="s">
        <v>1009</v>
      </c>
      <c r="F160" s="169" t="s">
        <v>1010</v>
      </c>
      <c r="G160" s="170" t="s">
        <v>757</v>
      </c>
      <c r="H160" s="171">
        <v>3</v>
      </c>
      <c r="I160" s="172">
        <v>0</v>
      </c>
      <c r="J160" s="172">
        <f t="shared" si="0"/>
        <v>0</v>
      </c>
      <c r="K160" s="173"/>
      <c r="L160" s="174"/>
      <c r="M160" s="175" t="s">
        <v>3</v>
      </c>
      <c r="N160" s="176" t="s">
        <v>48</v>
      </c>
      <c r="O160" s="138">
        <v>0</v>
      </c>
      <c r="P160" s="138">
        <f t="shared" si="1"/>
        <v>0</v>
      </c>
      <c r="Q160" s="138">
        <v>0</v>
      </c>
      <c r="R160" s="138">
        <f t="shared" si="2"/>
        <v>0</v>
      </c>
      <c r="S160" s="138">
        <v>0</v>
      </c>
      <c r="T160" s="139">
        <f t="shared" si="3"/>
        <v>0</v>
      </c>
      <c r="AR160" s="140" t="s">
        <v>223</v>
      </c>
      <c r="AT160" s="140" t="s">
        <v>122</v>
      </c>
      <c r="AU160" s="140" t="s">
        <v>20</v>
      </c>
      <c r="AY160" s="16" t="s">
        <v>171</v>
      </c>
      <c r="BE160" s="141">
        <f t="shared" si="4"/>
        <v>0</v>
      </c>
      <c r="BF160" s="141">
        <f t="shared" si="5"/>
        <v>0</v>
      </c>
      <c r="BG160" s="141">
        <f t="shared" si="6"/>
        <v>0</v>
      </c>
      <c r="BH160" s="141">
        <f t="shared" si="7"/>
        <v>0</v>
      </c>
      <c r="BI160" s="141">
        <f t="shared" si="8"/>
        <v>0</v>
      </c>
      <c r="BJ160" s="16" t="s">
        <v>37</v>
      </c>
      <c r="BK160" s="141">
        <f t="shared" si="9"/>
        <v>0</v>
      </c>
      <c r="BL160" s="16" t="s">
        <v>176</v>
      </c>
      <c r="BM160" s="140" t="s">
        <v>1011</v>
      </c>
    </row>
    <row r="161" spans="2:65" s="1" customFormat="1" ht="16.5" customHeight="1">
      <c r="B161" s="128"/>
      <c r="C161" s="167" t="s">
        <v>308</v>
      </c>
      <c r="D161" s="167" t="s">
        <v>122</v>
      </c>
      <c r="E161" s="168" t="s">
        <v>1012</v>
      </c>
      <c r="F161" s="169" t="s">
        <v>1013</v>
      </c>
      <c r="G161" s="170" t="s">
        <v>757</v>
      </c>
      <c r="H161" s="171">
        <v>55</v>
      </c>
      <c r="I161" s="172">
        <v>0</v>
      </c>
      <c r="J161" s="172">
        <f t="shared" si="0"/>
        <v>0</v>
      </c>
      <c r="K161" s="173"/>
      <c r="L161" s="174"/>
      <c r="M161" s="175" t="s">
        <v>3</v>
      </c>
      <c r="N161" s="176" t="s">
        <v>48</v>
      </c>
      <c r="O161" s="138">
        <v>0</v>
      </c>
      <c r="P161" s="138">
        <f t="shared" si="1"/>
        <v>0</v>
      </c>
      <c r="Q161" s="138">
        <v>0</v>
      </c>
      <c r="R161" s="138">
        <f t="shared" si="2"/>
        <v>0</v>
      </c>
      <c r="S161" s="138">
        <v>0</v>
      </c>
      <c r="T161" s="139">
        <f t="shared" si="3"/>
        <v>0</v>
      </c>
      <c r="AR161" s="140" t="s">
        <v>223</v>
      </c>
      <c r="AT161" s="140" t="s">
        <v>122</v>
      </c>
      <c r="AU161" s="140" t="s">
        <v>20</v>
      </c>
      <c r="AY161" s="16" t="s">
        <v>171</v>
      </c>
      <c r="BE161" s="141">
        <f t="shared" si="4"/>
        <v>0</v>
      </c>
      <c r="BF161" s="141">
        <f t="shared" si="5"/>
        <v>0</v>
      </c>
      <c r="BG161" s="141">
        <f t="shared" si="6"/>
        <v>0</v>
      </c>
      <c r="BH161" s="141">
        <f t="shared" si="7"/>
        <v>0</v>
      </c>
      <c r="BI161" s="141">
        <f t="shared" si="8"/>
        <v>0</v>
      </c>
      <c r="BJ161" s="16" t="s">
        <v>37</v>
      </c>
      <c r="BK161" s="141">
        <f t="shared" si="9"/>
        <v>0</v>
      </c>
      <c r="BL161" s="16" t="s">
        <v>176</v>
      </c>
      <c r="BM161" s="140" t="s">
        <v>1014</v>
      </c>
    </row>
    <row r="162" spans="2:65" s="1" customFormat="1" ht="16.5" customHeight="1">
      <c r="B162" s="128"/>
      <c r="C162" s="167" t="s">
        <v>314</v>
      </c>
      <c r="D162" s="167" t="s">
        <v>122</v>
      </c>
      <c r="E162" s="168" t="s">
        <v>1015</v>
      </c>
      <c r="F162" s="169" t="s">
        <v>1016</v>
      </c>
      <c r="G162" s="170" t="s">
        <v>757</v>
      </c>
      <c r="H162" s="171">
        <v>10</v>
      </c>
      <c r="I162" s="172">
        <v>0</v>
      </c>
      <c r="J162" s="172">
        <f t="shared" si="0"/>
        <v>0</v>
      </c>
      <c r="K162" s="173"/>
      <c r="L162" s="174"/>
      <c r="M162" s="175" t="s">
        <v>3</v>
      </c>
      <c r="N162" s="176" t="s">
        <v>48</v>
      </c>
      <c r="O162" s="138">
        <v>0</v>
      </c>
      <c r="P162" s="138">
        <f t="shared" si="1"/>
        <v>0</v>
      </c>
      <c r="Q162" s="138">
        <v>0</v>
      </c>
      <c r="R162" s="138">
        <f t="shared" si="2"/>
        <v>0</v>
      </c>
      <c r="S162" s="138">
        <v>0</v>
      </c>
      <c r="T162" s="139">
        <f t="shared" si="3"/>
        <v>0</v>
      </c>
      <c r="AR162" s="140" t="s">
        <v>223</v>
      </c>
      <c r="AT162" s="140" t="s">
        <v>122</v>
      </c>
      <c r="AU162" s="140" t="s">
        <v>20</v>
      </c>
      <c r="AY162" s="16" t="s">
        <v>171</v>
      </c>
      <c r="BE162" s="141">
        <f t="shared" si="4"/>
        <v>0</v>
      </c>
      <c r="BF162" s="141">
        <f t="shared" si="5"/>
        <v>0</v>
      </c>
      <c r="BG162" s="141">
        <f t="shared" si="6"/>
        <v>0</v>
      </c>
      <c r="BH162" s="141">
        <f t="shared" si="7"/>
        <v>0</v>
      </c>
      <c r="BI162" s="141">
        <f t="shared" si="8"/>
        <v>0</v>
      </c>
      <c r="BJ162" s="16" t="s">
        <v>37</v>
      </c>
      <c r="BK162" s="141">
        <f t="shared" si="9"/>
        <v>0</v>
      </c>
      <c r="BL162" s="16" t="s">
        <v>176</v>
      </c>
      <c r="BM162" s="140" t="s">
        <v>1017</v>
      </c>
    </row>
    <row r="163" spans="2:65" s="1" customFormat="1" ht="16.5" customHeight="1">
      <c r="B163" s="128"/>
      <c r="C163" s="167" t="s">
        <v>319</v>
      </c>
      <c r="D163" s="167" t="s">
        <v>122</v>
      </c>
      <c r="E163" s="168" t="s">
        <v>1018</v>
      </c>
      <c r="F163" s="169" t="s">
        <v>1019</v>
      </c>
      <c r="G163" s="170" t="s">
        <v>757</v>
      </c>
      <c r="H163" s="171">
        <v>73</v>
      </c>
      <c r="I163" s="172">
        <v>0</v>
      </c>
      <c r="J163" s="172">
        <f t="shared" si="0"/>
        <v>0</v>
      </c>
      <c r="K163" s="173"/>
      <c r="L163" s="174"/>
      <c r="M163" s="175" t="s">
        <v>3</v>
      </c>
      <c r="N163" s="176" t="s">
        <v>48</v>
      </c>
      <c r="O163" s="138">
        <v>0</v>
      </c>
      <c r="P163" s="138">
        <f t="shared" si="1"/>
        <v>0</v>
      </c>
      <c r="Q163" s="138">
        <v>0</v>
      </c>
      <c r="R163" s="138">
        <f t="shared" si="2"/>
        <v>0</v>
      </c>
      <c r="S163" s="138">
        <v>0</v>
      </c>
      <c r="T163" s="139">
        <f t="shared" si="3"/>
        <v>0</v>
      </c>
      <c r="AR163" s="140" t="s">
        <v>223</v>
      </c>
      <c r="AT163" s="140" t="s">
        <v>122</v>
      </c>
      <c r="AU163" s="140" t="s">
        <v>20</v>
      </c>
      <c r="AY163" s="16" t="s">
        <v>171</v>
      </c>
      <c r="BE163" s="141">
        <f t="shared" si="4"/>
        <v>0</v>
      </c>
      <c r="BF163" s="141">
        <f t="shared" si="5"/>
        <v>0</v>
      </c>
      <c r="BG163" s="141">
        <f t="shared" si="6"/>
        <v>0</v>
      </c>
      <c r="BH163" s="141">
        <f t="shared" si="7"/>
        <v>0</v>
      </c>
      <c r="BI163" s="141">
        <f t="shared" si="8"/>
        <v>0</v>
      </c>
      <c r="BJ163" s="16" t="s">
        <v>37</v>
      </c>
      <c r="BK163" s="141">
        <f t="shared" si="9"/>
        <v>0</v>
      </c>
      <c r="BL163" s="16" t="s">
        <v>176</v>
      </c>
      <c r="BM163" s="140" t="s">
        <v>1020</v>
      </c>
    </row>
    <row r="164" spans="2:65" s="1" customFormat="1" ht="16.5" customHeight="1">
      <c r="B164" s="128"/>
      <c r="C164" s="167" t="s">
        <v>324</v>
      </c>
      <c r="D164" s="167" t="s">
        <v>122</v>
      </c>
      <c r="E164" s="168" t="s">
        <v>1021</v>
      </c>
      <c r="F164" s="169" t="s">
        <v>1022</v>
      </c>
      <c r="G164" s="170" t="s">
        <v>757</v>
      </c>
      <c r="H164" s="171">
        <v>38</v>
      </c>
      <c r="I164" s="172">
        <v>0</v>
      </c>
      <c r="J164" s="172">
        <f t="shared" si="0"/>
        <v>0</v>
      </c>
      <c r="K164" s="173"/>
      <c r="L164" s="174"/>
      <c r="M164" s="175" t="s">
        <v>3</v>
      </c>
      <c r="N164" s="176" t="s">
        <v>48</v>
      </c>
      <c r="O164" s="138">
        <v>0</v>
      </c>
      <c r="P164" s="138">
        <f t="shared" si="1"/>
        <v>0</v>
      </c>
      <c r="Q164" s="138">
        <v>0</v>
      </c>
      <c r="R164" s="138">
        <f t="shared" si="2"/>
        <v>0</v>
      </c>
      <c r="S164" s="138">
        <v>0</v>
      </c>
      <c r="T164" s="139">
        <f t="shared" si="3"/>
        <v>0</v>
      </c>
      <c r="AR164" s="140" t="s">
        <v>223</v>
      </c>
      <c r="AT164" s="140" t="s">
        <v>122</v>
      </c>
      <c r="AU164" s="140" t="s">
        <v>20</v>
      </c>
      <c r="AY164" s="16" t="s">
        <v>171</v>
      </c>
      <c r="BE164" s="141">
        <f t="shared" si="4"/>
        <v>0</v>
      </c>
      <c r="BF164" s="141">
        <f t="shared" si="5"/>
        <v>0</v>
      </c>
      <c r="BG164" s="141">
        <f t="shared" si="6"/>
        <v>0</v>
      </c>
      <c r="BH164" s="141">
        <f t="shared" si="7"/>
        <v>0</v>
      </c>
      <c r="BI164" s="141">
        <f t="shared" si="8"/>
        <v>0</v>
      </c>
      <c r="BJ164" s="16" t="s">
        <v>37</v>
      </c>
      <c r="BK164" s="141">
        <f t="shared" si="9"/>
        <v>0</v>
      </c>
      <c r="BL164" s="16" t="s">
        <v>176</v>
      </c>
      <c r="BM164" s="140" t="s">
        <v>1023</v>
      </c>
    </row>
    <row r="165" spans="2:65" s="1" customFormat="1" ht="16.5" customHeight="1">
      <c r="B165" s="128"/>
      <c r="C165" s="167" t="s">
        <v>329</v>
      </c>
      <c r="D165" s="167" t="s">
        <v>122</v>
      </c>
      <c r="E165" s="168" t="s">
        <v>107</v>
      </c>
      <c r="F165" s="169" t="s">
        <v>1024</v>
      </c>
      <c r="G165" s="170" t="s">
        <v>757</v>
      </c>
      <c r="H165" s="171">
        <v>39</v>
      </c>
      <c r="I165" s="172">
        <v>0</v>
      </c>
      <c r="J165" s="172">
        <f t="shared" si="0"/>
        <v>0</v>
      </c>
      <c r="K165" s="173"/>
      <c r="L165" s="174"/>
      <c r="M165" s="175" t="s">
        <v>3</v>
      </c>
      <c r="N165" s="176" t="s">
        <v>48</v>
      </c>
      <c r="O165" s="138">
        <v>0</v>
      </c>
      <c r="P165" s="138">
        <f t="shared" si="1"/>
        <v>0</v>
      </c>
      <c r="Q165" s="138">
        <v>0</v>
      </c>
      <c r="R165" s="138">
        <f t="shared" si="2"/>
        <v>0</v>
      </c>
      <c r="S165" s="138">
        <v>0</v>
      </c>
      <c r="T165" s="139">
        <f t="shared" si="3"/>
        <v>0</v>
      </c>
      <c r="AR165" s="140" t="s">
        <v>223</v>
      </c>
      <c r="AT165" s="140" t="s">
        <v>122</v>
      </c>
      <c r="AU165" s="140" t="s">
        <v>20</v>
      </c>
      <c r="AY165" s="16" t="s">
        <v>171</v>
      </c>
      <c r="BE165" s="141">
        <f t="shared" si="4"/>
        <v>0</v>
      </c>
      <c r="BF165" s="141">
        <f t="shared" si="5"/>
        <v>0</v>
      </c>
      <c r="BG165" s="141">
        <f t="shared" si="6"/>
        <v>0</v>
      </c>
      <c r="BH165" s="141">
        <f t="shared" si="7"/>
        <v>0</v>
      </c>
      <c r="BI165" s="141">
        <f t="shared" si="8"/>
        <v>0</v>
      </c>
      <c r="BJ165" s="16" t="s">
        <v>37</v>
      </c>
      <c r="BK165" s="141">
        <f t="shared" si="9"/>
        <v>0</v>
      </c>
      <c r="BL165" s="16" t="s">
        <v>176</v>
      </c>
      <c r="BM165" s="140" t="s">
        <v>1025</v>
      </c>
    </row>
    <row r="166" spans="2:65" s="1" customFormat="1" ht="16.5" customHeight="1">
      <c r="B166" s="128"/>
      <c r="C166" s="167" t="s">
        <v>334</v>
      </c>
      <c r="D166" s="167" t="s">
        <v>122</v>
      </c>
      <c r="E166" s="168" t="s">
        <v>119</v>
      </c>
      <c r="F166" s="169" t="s">
        <v>1026</v>
      </c>
      <c r="G166" s="170" t="s">
        <v>757</v>
      </c>
      <c r="H166" s="171">
        <v>82</v>
      </c>
      <c r="I166" s="172">
        <v>0</v>
      </c>
      <c r="J166" s="172">
        <f t="shared" si="0"/>
        <v>0</v>
      </c>
      <c r="K166" s="173"/>
      <c r="L166" s="174"/>
      <c r="M166" s="175" t="s">
        <v>3</v>
      </c>
      <c r="N166" s="176" t="s">
        <v>48</v>
      </c>
      <c r="O166" s="138">
        <v>0</v>
      </c>
      <c r="P166" s="138">
        <f t="shared" si="1"/>
        <v>0</v>
      </c>
      <c r="Q166" s="138">
        <v>0</v>
      </c>
      <c r="R166" s="138">
        <f t="shared" si="2"/>
        <v>0</v>
      </c>
      <c r="S166" s="138">
        <v>0</v>
      </c>
      <c r="T166" s="139">
        <f t="shared" si="3"/>
        <v>0</v>
      </c>
      <c r="AR166" s="140" t="s">
        <v>223</v>
      </c>
      <c r="AT166" s="140" t="s">
        <v>122</v>
      </c>
      <c r="AU166" s="140" t="s">
        <v>20</v>
      </c>
      <c r="AY166" s="16" t="s">
        <v>171</v>
      </c>
      <c r="BE166" s="141">
        <f t="shared" si="4"/>
        <v>0</v>
      </c>
      <c r="BF166" s="141">
        <f t="shared" si="5"/>
        <v>0</v>
      </c>
      <c r="BG166" s="141">
        <f t="shared" si="6"/>
        <v>0</v>
      </c>
      <c r="BH166" s="141">
        <f t="shared" si="7"/>
        <v>0</v>
      </c>
      <c r="BI166" s="141">
        <f t="shared" si="8"/>
        <v>0</v>
      </c>
      <c r="BJ166" s="16" t="s">
        <v>37</v>
      </c>
      <c r="BK166" s="141">
        <f t="shared" si="9"/>
        <v>0</v>
      </c>
      <c r="BL166" s="16" t="s">
        <v>176</v>
      </c>
      <c r="BM166" s="140" t="s">
        <v>1027</v>
      </c>
    </row>
    <row r="167" spans="2:65" s="1" customFormat="1" ht="16.5" customHeight="1">
      <c r="B167" s="128"/>
      <c r="C167" s="167" t="s">
        <v>339</v>
      </c>
      <c r="D167" s="167" t="s">
        <v>122</v>
      </c>
      <c r="E167" s="168" t="s">
        <v>1028</v>
      </c>
      <c r="F167" s="169" t="s">
        <v>1029</v>
      </c>
      <c r="G167" s="170" t="s">
        <v>757</v>
      </c>
      <c r="H167" s="171">
        <v>34</v>
      </c>
      <c r="I167" s="172">
        <v>0</v>
      </c>
      <c r="J167" s="172">
        <f t="shared" si="0"/>
        <v>0</v>
      </c>
      <c r="K167" s="173"/>
      <c r="L167" s="174"/>
      <c r="M167" s="175" t="s">
        <v>3</v>
      </c>
      <c r="N167" s="176" t="s">
        <v>48</v>
      </c>
      <c r="O167" s="138">
        <v>0</v>
      </c>
      <c r="P167" s="138">
        <f t="shared" si="1"/>
        <v>0</v>
      </c>
      <c r="Q167" s="138">
        <v>0</v>
      </c>
      <c r="R167" s="138">
        <f t="shared" si="2"/>
        <v>0</v>
      </c>
      <c r="S167" s="138">
        <v>0</v>
      </c>
      <c r="T167" s="139">
        <f t="shared" si="3"/>
        <v>0</v>
      </c>
      <c r="AR167" s="140" t="s">
        <v>223</v>
      </c>
      <c r="AT167" s="140" t="s">
        <v>122</v>
      </c>
      <c r="AU167" s="140" t="s">
        <v>20</v>
      </c>
      <c r="AY167" s="16" t="s">
        <v>171</v>
      </c>
      <c r="BE167" s="141">
        <f t="shared" si="4"/>
        <v>0</v>
      </c>
      <c r="BF167" s="141">
        <f t="shared" si="5"/>
        <v>0</v>
      </c>
      <c r="BG167" s="141">
        <f t="shared" si="6"/>
        <v>0</v>
      </c>
      <c r="BH167" s="141">
        <f t="shared" si="7"/>
        <v>0</v>
      </c>
      <c r="BI167" s="141">
        <f t="shared" si="8"/>
        <v>0</v>
      </c>
      <c r="BJ167" s="16" t="s">
        <v>37</v>
      </c>
      <c r="BK167" s="141">
        <f t="shared" si="9"/>
        <v>0</v>
      </c>
      <c r="BL167" s="16" t="s">
        <v>176</v>
      </c>
      <c r="BM167" s="140" t="s">
        <v>1030</v>
      </c>
    </row>
    <row r="168" spans="2:65" s="1" customFormat="1" ht="16.5" customHeight="1">
      <c r="B168" s="128"/>
      <c r="C168" s="167" t="s">
        <v>348</v>
      </c>
      <c r="D168" s="167" t="s">
        <v>122</v>
      </c>
      <c r="E168" s="168" t="s">
        <v>1031</v>
      </c>
      <c r="F168" s="169" t="s">
        <v>1032</v>
      </c>
      <c r="G168" s="170" t="s">
        <v>757</v>
      </c>
      <c r="H168" s="171">
        <v>34</v>
      </c>
      <c r="I168" s="172">
        <v>0</v>
      </c>
      <c r="J168" s="172">
        <f t="shared" si="0"/>
        <v>0</v>
      </c>
      <c r="K168" s="173"/>
      <c r="L168" s="174"/>
      <c r="M168" s="175" t="s">
        <v>3</v>
      </c>
      <c r="N168" s="176" t="s">
        <v>48</v>
      </c>
      <c r="O168" s="138">
        <v>0</v>
      </c>
      <c r="P168" s="138">
        <f t="shared" si="1"/>
        <v>0</v>
      </c>
      <c r="Q168" s="138">
        <v>0</v>
      </c>
      <c r="R168" s="138">
        <f t="shared" si="2"/>
        <v>0</v>
      </c>
      <c r="S168" s="138">
        <v>0</v>
      </c>
      <c r="T168" s="139">
        <f t="shared" si="3"/>
        <v>0</v>
      </c>
      <c r="AR168" s="140" t="s">
        <v>223</v>
      </c>
      <c r="AT168" s="140" t="s">
        <v>122</v>
      </c>
      <c r="AU168" s="140" t="s">
        <v>20</v>
      </c>
      <c r="AY168" s="16" t="s">
        <v>171</v>
      </c>
      <c r="BE168" s="141">
        <f t="shared" si="4"/>
        <v>0</v>
      </c>
      <c r="BF168" s="141">
        <f t="shared" si="5"/>
        <v>0</v>
      </c>
      <c r="BG168" s="141">
        <f t="shared" si="6"/>
        <v>0</v>
      </c>
      <c r="BH168" s="141">
        <f t="shared" si="7"/>
        <v>0</v>
      </c>
      <c r="BI168" s="141">
        <f t="shared" si="8"/>
        <v>0</v>
      </c>
      <c r="BJ168" s="16" t="s">
        <v>37</v>
      </c>
      <c r="BK168" s="141">
        <f t="shared" si="9"/>
        <v>0</v>
      </c>
      <c r="BL168" s="16" t="s">
        <v>176</v>
      </c>
      <c r="BM168" s="140" t="s">
        <v>1033</v>
      </c>
    </row>
    <row r="169" spans="2:65" s="1" customFormat="1" ht="16.5" customHeight="1">
      <c r="B169" s="128"/>
      <c r="C169" s="167" t="s">
        <v>357</v>
      </c>
      <c r="D169" s="167" t="s">
        <v>122</v>
      </c>
      <c r="E169" s="168" t="s">
        <v>1034</v>
      </c>
      <c r="F169" s="169" t="s">
        <v>1035</v>
      </c>
      <c r="G169" s="170" t="s">
        <v>757</v>
      </c>
      <c r="H169" s="171">
        <v>45</v>
      </c>
      <c r="I169" s="172">
        <v>0</v>
      </c>
      <c r="J169" s="172">
        <f t="shared" si="0"/>
        <v>0</v>
      </c>
      <c r="K169" s="173"/>
      <c r="L169" s="174"/>
      <c r="M169" s="175" t="s">
        <v>3</v>
      </c>
      <c r="N169" s="176" t="s">
        <v>48</v>
      </c>
      <c r="O169" s="138">
        <v>0</v>
      </c>
      <c r="P169" s="138">
        <f t="shared" si="1"/>
        <v>0</v>
      </c>
      <c r="Q169" s="138">
        <v>0</v>
      </c>
      <c r="R169" s="138">
        <f t="shared" si="2"/>
        <v>0</v>
      </c>
      <c r="S169" s="138">
        <v>0</v>
      </c>
      <c r="T169" s="139">
        <f t="shared" si="3"/>
        <v>0</v>
      </c>
      <c r="AR169" s="140" t="s">
        <v>223</v>
      </c>
      <c r="AT169" s="140" t="s">
        <v>122</v>
      </c>
      <c r="AU169" s="140" t="s">
        <v>20</v>
      </c>
      <c r="AY169" s="16" t="s">
        <v>171</v>
      </c>
      <c r="BE169" s="141">
        <f t="shared" si="4"/>
        <v>0</v>
      </c>
      <c r="BF169" s="141">
        <f t="shared" si="5"/>
        <v>0</v>
      </c>
      <c r="BG169" s="141">
        <f t="shared" si="6"/>
        <v>0</v>
      </c>
      <c r="BH169" s="141">
        <f t="shared" si="7"/>
        <v>0</v>
      </c>
      <c r="BI169" s="141">
        <f t="shared" si="8"/>
        <v>0</v>
      </c>
      <c r="BJ169" s="16" t="s">
        <v>37</v>
      </c>
      <c r="BK169" s="141">
        <f t="shared" si="9"/>
        <v>0</v>
      </c>
      <c r="BL169" s="16" t="s">
        <v>176</v>
      </c>
      <c r="BM169" s="140" t="s">
        <v>1036</v>
      </c>
    </row>
    <row r="170" spans="2:65" s="1" customFormat="1" ht="16.5" customHeight="1">
      <c r="B170" s="128"/>
      <c r="C170" s="167" t="s">
        <v>364</v>
      </c>
      <c r="D170" s="167" t="s">
        <v>122</v>
      </c>
      <c r="E170" s="168" t="s">
        <v>1037</v>
      </c>
      <c r="F170" s="169" t="s">
        <v>1038</v>
      </c>
      <c r="G170" s="170" t="s">
        <v>757</v>
      </c>
      <c r="H170" s="171">
        <v>45</v>
      </c>
      <c r="I170" s="172">
        <v>0</v>
      </c>
      <c r="J170" s="172">
        <f t="shared" si="0"/>
        <v>0</v>
      </c>
      <c r="K170" s="173"/>
      <c r="L170" s="174"/>
      <c r="M170" s="175" t="s">
        <v>3</v>
      </c>
      <c r="N170" s="176" t="s">
        <v>48</v>
      </c>
      <c r="O170" s="138">
        <v>0</v>
      </c>
      <c r="P170" s="138">
        <f t="shared" si="1"/>
        <v>0</v>
      </c>
      <c r="Q170" s="138">
        <v>0</v>
      </c>
      <c r="R170" s="138">
        <f t="shared" si="2"/>
        <v>0</v>
      </c>
      <c r="S170" s="138">
        <v>0</v>
      </c>
      <c r="T170" s="139">
        <f t="shared" si="3"/>
        <v>0</v>
      </c>
      <c r="AR170" s="140" t="s">
        <v>223</v>
      </c>
      <c r="AT170" s="140" t="s">
        <v>122</v>
      </c>
      <c r="AU170" s="140" t="s">
        <v>20</v>
      </c>
      <c r="AY170" s="16" t="s">
        <v>171</v>
      </c>
      <c r="BE170" s="141">
        <f t="shared" si="4"/>
        <v>0</v>
      </c>
      <c r="BF170" s="141">
        <f t="shared" si="5"/>
        <v>0</v>
      </c>
      <c r="BG170" s="141">
        <f t="shared" si="6"/>
        <v>0</v>
      </c>
      <c r="BH170" s="141">
        <f t="shared" si="7"/>
        <v>0</v>
      </c>
      <c r="BI170" s="141">
        <f t="shared" si="8"/>
        <v>0</v>
      </c>
      <c r="BJ170" s="16" t="s">
        <v>37</v>
      </c>
      <c r="BK170" s="141">
        <f t="shared" si="9"/>
        <v>0</v>
      </c>
      <c r="BL170" s="16" t="s">
        <v>176</v>
      </c>
      <c r="BM170" s="140" t="s">
        <v>1039</v>
      </c>
    </row>
    <row r="171" spans="2:65" s="1" customFormat="1" ht="16.5" customHeight="1">
      <c r="B171" s="128"/>
      <c r="C171" s="167" t="s">
        <v>370</v>
      </c>
      <c r="D171" s="167" t="s">
        <v>122</v>
      </c>
      <c r="E171" s="168" t="s">
        <v>1040</v>
      </c>
      <c r="F171" s="169" t="s">
        <v>1041</v>
      </c>
      <c r="G171" s="170" t="s">
        <v>757</v>
      </c>
      <c r="H171" s="171">
        <v>6</v>
      </c>
      <c r="I171" s="172">
        <v>0</v>
      </c>
      <c r="J171" s="172">
        <f t="shared" si="0"/>
        <v>0</v>
      </c>
      <c r="K171" s="173"/>
      <c r="L171" s="174"/>
      <c r="M171" s="175" t="s">
        <v>3</v>
      </c>
      <c r="N171" s="176" t="s">
        <v>48</v>
      </c>
      <c r="O171" s="138">
        <v>0</v>
      </c>
      <c r="P171" s="138">
        <f t="shared" si="1"/>
        <v>0</v>
      </c>
      <c r="Q171" s="138">
        <v>0</v>
      </c>
      <c r="R171" s="138">
        <f t="shared" si="2"/>
        <v>0</v>
      </c>
      <c r="S171" s="138">
        <v>0</v>
      </c>
      <c r="T171" s="139">
        <f t="shared" si="3"/>
        <v>0</v>
      </c>
      <c r="AR171" s="140" t="s">
        <v>223</v>
      </c>
      <c r="AT171" s="140" t="s">
        <v>122</v>
      </c>
      <c r="AU171" s="140" t="s">
        <v>20</v>
      </c>
      <c r="AY171" s="16" t="s">
        <v>171</v>
      </c>
      <c r="BE171" s="141">
        <f t="shared" si="4"/>
        <v>0</v>
      </c>
      <c r="BF171" s="141">
        <f t="shared" si="5"/>
        <v>0</v>
      </c>
      <c r="BG171" s="141">
        <f t="shared" si="6"/>
        <v>0</v>
      </c>
      <c r="BH171" s="141">
        <f t="shared" si="7"/>
        <v>0</v>
      </c>
      <c r="BI171" s="141">
        <f t="shared" si="8"/>
        <v>0</v>
      </c>
      <c r="BJ171" s="16" t="s">
        <v>37</v>
      </c>
      <c r="BK171" s="141">
        <f t="shared" si="9"/>
        <v>0</v>
      </c>
      <c r="BL171" s="16" t="s">
        <v>176</v>
      </c>
      <c r="BM171" s="140" t="s">
        <v>1042</v>
      </c>
    </row>
    <row r="172" spans="2:65" s="1" customFormat="1" ht="16.5" customHeight="1">
      <c r="B172" s="128"/>
      <c r="C172" s="167" t="s">
        <v>378</v>
      </c>
      <c r="D172" s="167" t="s">
        <v>122</v>
      </c>
      <c r="E172" s="168" t="s">
        <v>1043</v>
      </c>
      <c r="F172" s="169" t="s">
        <v>1044</v>
      </c>
      <c r="G172" s="170" t="s">
        <v>757</v>
      </c>
      <c r="H172" s="171">
        <v>29</v>
      </c>
      <c r="I172" s="172">
        <v>0</v>
      </c>
      <c r="J172" s="172">
        <f t="shared" si="0"/>
        <v>0</v>
      </c>
      <c r="K172" s="173"/>
      <c r="L172" s="174"/>
      <c r="M172" s="175" t="s">
        <v>3</v>
      </c>
      <c r="N172" s="176" t="s">
        <v>48</v>
      </c>
      <c r="O172" s="138">
        <v>0</v>
      </c>
      <c r="P172" s="138">
        <f t="shared" si="1"/>
        <v>0</v>
      </c>
      <c r="Q172" s="138">
        <v>0</v>
      </c>
      <c r="R172" s="138">
        <f t="shared" si="2"/>
        <v>0</v>
      </c>
      <c r="S172" s="138">
        <v>0</v>
      </c>
      <c r="T172" s="139">
        <f t="shared" si="3"/>
        <v>0</v>
      </c>
      <c r="AR172" s="140" t="s">
        <v>223</v>
      </c>
      <c r="AT172" s="140" t="s">
        <v>122</v>
      </c>
      <c r="AU172" s="140" t="s">
        <v>20</v>
      </c>
      <c r="AY172" s="16" t="s">
        <v>171</v>
      </c>
      <c r="BE172" s="141">
        <f t="shared" si="4"/>
        <v>0</v>
      </c>
      <c r="BF172" s="141">
        <f t="shared" si="5"/>
        <v>0</v>
      </c>
      <c r="BG172" s="141">
        <f t="shared" si="6"/>
        <v>0</v>
      </c>
      <c r="BH172" s="141">
        <f t="shared" si="7"/>
        <v>0</v>
      </c>
      <c r="BI172" s="141">
        <f t="shared" si="8"/>
        <v>0</v>
      </c>
      <c r="BJ172" s="16" t="s">
        <v>37</v>
      </c>
      <c r="BK172" s="141">
        <f t="shared" si="9"/>
        <v>0</v>
      </c>
      <c r="BL172" s="16" t="s">
        <v>176</v>
      </c>
      <c r="BM172" s="140" t="s">
        <v>1045</v>
      </c>
    </row>
    <row r="173" spans="2:65" s="1" customFormat="1" ht="16.5" customHeight="1">
      <c r="B173" s="128"/>
      <c r="C173" s="167" t="s">
        <v>382</v>
      </c>
      <c r="D173" s="167" t="s">
        <v>122</v>
      </c>
      <c r="E173" s="168" t="s">
        <v>1046</v>
      </c>
      <c r="F173" s="169" t="s">
        <v>1047</v>
      </c>
      <c r="G173" s="170" t="s">
        <v>757</v>
      </c>
      <c r="H173" s="171">
        <v>12</v>
      </c>
      <c r="I173" s="172">
        <v>0</v>
      </c>
      <c r="J173" s="172">
        <f t="shared" si="0"/>
        <v>0</v>
      </c>
      <c r="K173" s="173"/>
      <c r="L173" s="174"/>
      <c r="M173" s="175" t="s">
        <v>3</v>
      </c>
      <c r="N173" s="176" t="s">
        <v>48</v>
      </c>
      <c r="O173" s="138">
        <v>0</v>
      </c>
      <c r="P173" s="138">
        <f t="shared" si="1"/>
        <v>0</v>
      </c>
      <c r="Q173" s="138">
        <v>0</v>
      </c>
      <c r="R173" s="138">
        <f t="shared" si="2"/>
        <v>0</v>
      </c>
      <c r="S173" s="138">
        <v>0</v>
      </c>
      <c r="T173" s="139">
        <f t="shared" si="3"/>
        <v>0</v>
      </c>
      <c r="AR173" s="140" t="s">
        <v>223</v>
      </c>
      <c r="AT173" s="140" t="s">
        <v>122</v>
      </c>
      <c r="AU173" s="140" t="s">
        <v>20</v>
      </c>
      <c r="AY173" s="16" t="s">
        <v>171</v>
      </c>
      <c r="BE173" s="141">
        <f t="shared" si="4"/>
        <v>0</v>
      </c>
      <c r="BF173" s="141">
        <f t="shared" si="5"/>
        <v>0</v>
      </c>
      <c r="BG173" s="141">
        <f t="shared" si="6"/>
        <v>0</v>
      </c>
      <c r="BH173" s="141">
        <f t="shared" si="7"/>
        <v>0</v>
      </c>
      <c r="BI173" s="141">
        <f t="shared" si="8"/>
        <v>0</v>
      </c>
      <c r="BJ173" s="16" t="s">
        <v>37</v>
      </c>
      <c r="BK173" s="141">
        <f t="shared" si="9"/>
        <v>0</v>
      </c>
      <c r="BL173" s="16" t="s">
        <v>176</v>
      </c>
      <c r="BM173" s="140" t="s">
        <v>1048</v>
      </c>
    </row>
    <row r="174" spans="2:65" s="1" customFormat="1" ht="16.5" customHeight="1">
      <c r="B174" s="128"/>
      <c r="C174" s="167" t="s">
        <v>387</v>
      </c>
      <c r="D174" s="167" t="s">
        <v>122</v>
      </c>
      <c r="E174" s="168" t="s">
        <v>1049</v>
      </c>
      <c r="F174" s="169" t="s">
        <v>1050</v>
      </c>
      <c r="G174" s="170" t="s">
        <v>757</v>
      </c>
      <c r="H174" s="171">
        <v>12</v>
      </c>
      <c r="I174" s="172">
        <v>0</v>
      </c>
      <c r="J174" s="172">
        <f t="shared" si="0"/>
        <v>0</v>
      </c>
      <c r="K174" s="173"/>
      <c r="L174" s="174"/>
      <c r="M174" s="175" t="s">
        <v>3</v>
      </c>
      <c r="N174" s="176" t="s">
        <v>48</v>
      </c>
      <c r="O174" s="138">
        <v>0</v>
      </c>
      <c r="P174" s="138">
        <f t="shared" si="1"/>
        <v>0</v>
      </c>
      <c r="Q174" s="138">
        <v>0</v>
      </c>
      <c r="R174" s="138">
        <f t="shared" si="2"/>
        <v>0</v>
      </c>
      <c r="S174" s="138">
        <v>0</v>
      </c>
      <c r="T174" s="139">
        <f t="shared" si="3"/>
        <v>0</v>
      </c>
      <c r="AR174" s="140" t="s">
        <v>223</v>
      </c>
      <c r="AT174" s="140" t="s">
        <v>122</v>
      </c>
      <c r="AU174" s="140" t="s">
        <v>20</v>
      </c>
      <c r="AY174" s="16" t="s">
        <v>171</v>
      </c>
      <c r="BE174" s="141">
        <f t="shared" si="4"/>
        <v>0</v>
      </c>
      <c r="BF174" s="141">
        <f t="shared" si="5"/>
        <v>0</v>
      </c>
      <c r="BG174" s="141">
        <f t="shared" si="6"/>
        <v>0</v>
      </c>
      <c r="BH174" s="141">
        <f t="shared" si="7"/>
        <v>0</v>
      </c>
      <c r="BI174" s="141">
        <f t="shared" si="8"/>
        <v>0</v>
      </c>
      <c r="BJ174" s="16" t="s">
        <v>37</v>
      </c>
      <c r="BK174" s="141">
        <f t="shared" si="9"/>
        <v>0</v>
      </c>
      <c r="BL174" s="16" t="s">
        <v>176</v>
      </c>
      <c r="BM174" s="140" t="s">
        <v>1051</v>
      </c>
    </row>
    <row r="175" spans="2:65" s="1" customFormat="1" ht="16.5" customHeight="1">
      <c r="B175" s="128"/>
      <c r="C175" s="167" t="s">
        <v>394</v>
      </c>
      <c r="D175" s="167" t="s">
        <v>122</v>
      </c>
      <c r="E175" s="168" t="s">
        <v>1052</v>
      </c>
      <c r="F175" s="169" t="s">
        <v>1053</v>
      </c>
      <c r="G175" s="170" t="s">
        <v>757</v>
      </c>
      <c r="H175" s="171">
        <v>209</v>
      </c>
      <c r="I175" s="172">
        <v>0</v>
      </c>
      <c r="J175" s="172">
        <f t="shared" si="0"/>
        <v>0</v>
      </c>
      <c r="K175" s="173"/>
      <c r="L175" s="174"/>
      <c r="M175" s="175" t="s">
        <v>3</v>
      </c>
      <c r="N175" s="176" t="s">
        <v>48</v>
      </c>
      <c r="O175" s="138">
        <v>0</v>
      </c>
      <c r="P175" s="138">
        <f t="shared" si="1"/>
        <v>0</v>
      </c>
      <c r="Q175" s="138">
        <v>0</v>
      </c>
      <c r="R175" s="138">
        <f t="shared" si="2"/>
        <v>0</v>
      </c>
      <c r="S175" s="138">
        <v>0</v>
      </c>
      <c r="T175" s="139">
        <f t="shared" si="3"/>
        <v>0</v>
      </c>
      <c r="AR175" s="140" t="s">
        <v>223</v>
      </c>
      <c r="AT175" s="140" t="s">
        <v>122</v>
      </c>
      <c r="AU175" s="140" t="s">
        <v>20</v>
      </c>
      <c r="AY175" s="16" t="s">
        <v>171</v>
      </c>
      <c r="BE175" s="141">
        <f t="shared" si="4"/>
        <v>0</v>
      </c>
      <c r="BF175" s="141">
        <f t="shared" si="5"/>
        <v>0</v>
      </c>
      <c r="BG175" s="141">
        <f t="shared" si="6"/>
        <v>0</v>
      </c>
      <c r="BH175" s="141">
        <f t="shared" si="7"/>
        <v>0</v>
      </c>
      <c r="BI175" s="141">
        <f t="shared" si="8"/>
        <v>0</v>
      </c>
      <c r="BJ175" s="16" t="s">
        <v>37</v>
      </c>
      <c r="BK175" s="141">
        <f t="shared" si="9"/>
        <v>0</v>
      </c>
      <c r="BL175" s="16" t="s">
        <v>176</v>
      </c>
      <c r="BM175" s="140" t="s">
        <v>1054</v>
      </c>
    </row>
    <row r="176" spans="2:65" s="1" customFormat="1" ht="16.5" customHeight="1">
      <c r="B176" s="128"/>
      <c r="C176" s="167" t="s">
        <v>1055</v>
      </c>
      <c r="D176" s="167" t="s">
        <v>122</v>
      </c>
      <c r="E176" s="168" t="s">
        <v>1056</v>
      </c>
      <c r="F176" s="169" t="s">
        <v>1057</v>
      </c>
      <c r="G176" s="170" t="s">
        <v>757</v>
      </c>
      <c r="H176" s="171">
        <v>44</v>
      </c>
      <c r="I176" s="172">
        <v>0</v>
      </c>
      <c r="J176" s="172">
        <f t="shared" si="0"/>
        <v>0</v>
      </c>
      <c r="K176" s="173"/>
      <c r="L176" s="174"/>
      <c r="M176" s="175" t="s">
        <v>3</v>
      </c>
      <c r="N176" s="176" t="s">
        <v>48</v>
      </c>
      <c r="O176" s="138">
        <v>0</v>
      </c>
      <c r="P176" s="138">
        <f t="shared" si="1"/>
        <v>0</v>
      </c>
      <c r="Q176" s="138">
        <v>0</v>
      </c>
      <c r="R176" s="138">
        <f t="shared" si="2"/>
        <v>0</v>
      </c>
      <c r="S176" s="138">
        <v>0</v>
      </c>
      <c r="T176" s="139">
        <f t="shared" si="3"/>
        <v>0</v>
      </c>
      <c r="AR176" s="140" t="s">
        <v>223</v>
      </c>
      <c r="AT176" s="140" t="s">
        <v>122</v>
      </c>
      <c r="AU176" s="140" t="s">
        <v>20</v>
      </c>
      <c r="AY176" s="16" t="s">
        <v>171</v>
      </c>
      <c r="BE176" s="141">
        <f t="shared" si="4"/>
        <v>0</v>
      </c>
      <c r="BF176" s="141">
        <f t="shared" si="5"/>
        <v>0</v>
      </c>
      <c r="BG176" s="141">
        <f t="shared" si="6"/>
        <v>0</v>
      </c>
      <c r="BH176" s="141">
        <f t="shared" si="7"/>
        <v>0</v>
      </c>
      <c r="BI176" s="141">
        <f t="shared" si="8"/>
        <v>0</v>
      </c>
      <c r="BJ176" s="16" t="s">
        <v>37</v>
      </c>
      <c r="BK176" s="141">
        <f t="shared" si="9"/>
        <v>0</v>
      </c>
      <c r="BL176" s="16" t="s">
        <v>176</v>
      </c>
      <c r="BM176" s="140" t="s">
        <v>1058</v>
      </c>
    </row>
    <row r="177" spans="2:65" s="1" customFormat="1" ht="16.5" customHeight="1">
      <c r="B177" s="128"/>
      <c r="C177" s="167" t="s">
        <v>1059</v>
      </c>
      <c r="D177" s="167" t="s">
        <v>122</v>
      </c>
      <c r="E177" s="168" t="s">
        <v>1060</v>
      </c>
      <c r="F177" s="169" t="s">
        <v>1061</v>
      </c>
      <c r="G177" s="170" t="s">
        <v>757</v>
      </c>
      <c r="H177" s="171">
        <v>54</v>
      </c>
      <c r="I177" s="172">
        <v>0</v>
      </c>
      <c r="J177" s="172">
        <f t="shared" si="0"/>
        <v>0</v>
      </c>
      <c r="K177" s="173"/>
      <c r="L177" s="174"/>
      <c r="M177" s="175" t="s">
        <v>3</v>
      </c>
      <c r="N177" s="176" t="s">
        <v>48</v>
      </c>
      <c r="O177" s="138">
        <v>0</v>
      </c>
      <c r="P177" s="138">
        <f t="shared" si="1"/>
        <v>0</v>
      </c>
      <c r="Q177" s="138">
        <v>0</v>
      </c>
      <c r="R177" s="138">
        <f t="shared" si="2"/>
        <v>0</v>
      </c>
      <c r="S177" s="138">
        <v>0</v>
      </c>
      <c r="T177" s="139">
        <f t="shared" si="3"/>
        <v>0</v>
      </c>
      <c r="AR177" s="140" t="s">
        <v>223</v>
      </c>
      <c r="AT177" s="140" t="s">
        <v>122</v>
      </c>
      <c r="AU177" s="140" t="s">
        <v>20</v>
      </c>
      <c r="AY177" s="16" t="s">
        <v>171</v>
      </c>
      <c r="BE177" s="141">
        <f t="shared" si="4"/>
        <v>0</v>
      </c>
      <c r="BF177" s="141">
        <f t="shared" si="5"/>
        <v>0</v>
      </c>
      <c r="BG177" s="141">
        <f t="shared" si="6"/>
        <v>0</v>
      </c>
      <c r="BH177" s="141">
        <f t="shared" si="7"/>
        <v>0</v>
      </c>
      <c r="BI177" s="141">
        <f t="shared" si="8"/>
        <v>0</v>
      </c>
      <c r="BJ177" s="16" t="s">
        <v>37</v>
      </c>
      <c r="BK177" s="141">
        <f t="shared" si="9"/>
        <v>0</v>
      </c>
      <c r="BL177" s="16" t="s">
        <v>176</v>
      </c>
      <c r="BM177" s="140" t="s">
        <v>1062</v>
      </c>
    </row>
    <row r="178" spans="2:65" s="1" customFormat="1" ht="16.5" customHeight="1">
      <c r="B178" s="128"/>
      <c r="C178" s="167" t="s">
        <v>1063</v>
      </c>
      <c r="D178" s="167" t="s">
        <v>122</v>
      </c>
      <c r="E178" s="168" t="s">
        <v>1064</v>
      </c>
      <c r="F178" s="169" t="s">
        <v>1065</v>
      </c>
      <c r="G178" s="170" t="s">
        <v>757</v>
      </c>
      <c r="H178" s="171">
        <v>66</v>
      </c>
      <c r="I178" s="172">
        <v>0</v>
      </c>
      <c r="J178" s="172">
        <f t="shared" si="0"/>
        <v>0</v>
      </c>
      <c r="K178" s="173"/>
      <c r="L178" s="174"/>
      <c r="M178" s="175" t="s">
        <v>3</v>
      </c>
      <c r="N178" s="176" t="s">
        <v>48</v>
      </c>
      <c r="O178" s="138">
        <v>0</v>
      </c>
      <c r="P178" s="138">
        <f t="shared" si="1"/>
        <v>0</v>
      </c>
      <c r="Q178" s="138">
        <v>0</v>
      </c>
      <c r="R178" s="138">
        <f t="shared" si="2"/>
        <v>0</v>
      </c>
      <c r="S178" s="138">
        <v>0</v>
      </c>
      <c r="T178" s="139">
        <f t="shared" si="3"/>
        <v>0</v>
      </c>
      <c r="AR178" s="140" t="s">
        <v>223</v>
      </c>
      <c r="AT178" s="140" t="s">
        <v>122</v>
      </c>
      <c r="AU178" s="140" t="s">
        <v>20</v>
      </c>
      <c r="AY178" s="16" t="s">
        <v>171</v>
      </c>
      <c r="BE178" s="141">
        <f t="shared" si="4"/>
        <v>0</v>
      </c>
      <c r="BF178" s="141">
        <f t="shared" si="5"/>
        <v>0</v>
      </c>
      <c r="BG178" s="141">
        <f t="shared" si="6"/>
        <v>0</v>
      </c>
      <c r="BH178" s="141">
        <f t="shared" si="7"/>
        <v>0</v>
      </c>
      <c r="BI178" s="141">
        <f t="shared" si="8"/>
        <v>0</v>
      </c>
      <c r="BJ178" s="16" t="s">
        <v>37</v>
      </c>
      <c r="BK178" s="141">
        <f t="shared" si="9"/>
        <v>0</v>
      </c>
      <c r="BL178" s="16" t="s">
        <v>176</v>
      </c>
      <c r="BM178" s="140" t="s">
        <v>1066</v>
      </c>
    </row>
    <row r="179" spans="2:65" s="1" customFormat="1" ht="16.5" customHeight="1">
      <c r="B179" s="128"/>
      <c r="C179" s="167" t="s">
        <v>1067</v>
      </c>
      <c r="D179" s="167" t="s">
        <v>122</v>
      </c>
      <c r="E179" s="168" t="s">
        <v>1068</v>
      </c>
      <c r="F179" s="169" t="s">
        <v>1069</v>
      </c>
      <c r="G179" s="170" t="s">
        <v>757</v>
      </c>
      <c r="H179" s="171">
        <v>20</v>
      </c>
      <c r="I179" s="172">
        <v>0</v>
      </c>
      <c r="J179" s="172">
        <f t="shared" si="0"/>
        <v>0</v>
      </c>
      <c r="K179" s="173"/>
      <c r="L179" s="174"/>
      <c r="M179" s="175" t="s">
        <v>3</v>
      </c>
      <c r="N179" s="176" t="s">
        <v>48</v>
      </c>
      <c r="O179" s="138">
        <v>0</v>
      </c>
      <c r="P179" s="138">
        <f t="shared" si="1"/>
        <v>0</v>
      </c>
      <c r="Q179" s="138">
        <v>0</v>
      </c>
      <c r="R179" s="138">
        <f t="shared" si="2"/>
        <v>0</v>
      </c>
      <c r="S179" s="138">
        <v>0</v>
      </c>
      <c r="T179" s="139">
        <f t="shared" si="3"/>
        <v>0</v>
      </c>
      <c r="AR179" s="140" t="s">
        <v>223</v>
      </c>
      <c r="AT179" s="140" t="s">
        <v>122</v>
      </c>
      <c r="AU179" s="140" t="s">
        <v>20</v>
      </c>
      <c r="AY179" s="16" t="s">
        <v>171</v>
      </c>
      <c r="BE179" s="141">
        <f t="shared" si="4"/>
        <v>0</v>
      </c>
      <c r="BF179" s="141">
        <f t="shared" si="5"/>
        <v>0</v>
      </c>
      <c r="BG179" s="141">
        <f t="shared" si="6"/>
        <v>0</v>
      </c>
      <c r="BH179" s="141">
        <f t="shared" si="7"/>
        <v>0</v>
      </c>
      <c r="BI179" s="141">
        <f t="shared" si="8"/>
        <v>0</v>
      </c>
      <c r="BJ179" s="16" t="s">
        <v>37</v>
      </c>
      <c r="BK179" s="141">
        <f t="shared" si="9"/>
        <v>0</v>
      </c>
      <c r="BL179" s="16" t="s">
        <v>176</v>
      </c>
      <c r="BM179" s="140" t="s">
        <v>1070</v>
      </c>
    </row>
    <row r="180" spans="2:65" s="1" customFormat="1" ht="16.5" customHeight="1">
      <c r="B180" s="128"/>
      <c r="C180" s="167" t="s">
        <v>1071</v>
      </c>
      <c r="D180" s="167" t="s">
        <v>122</v>
      </c>
      <c r="E180" s="168" t="s">
        <v>1072</v>
      </c>
      <c r="F180" s="169" t="s">
        <v>1073</v>
      </c>
      <c r="G180" s="170" t="s">
        <v>757</v>
      </c>
      <c r="H180" s="171">
        <v>15</v>
      </c>
      <c r="I180" s="172">
        <v>0</v>
      </c>
      <c r="J180" s="172">
        <f t="shared" si="0"/>
        <v>0</v>
      </c>
      <c r="K180" s="173"/>
      <c r="L180" s="174"/>
      <c r="M180" s="175" t="s">
        <v>3</v>
      </c>
      <c r="N180" s="176" t="s">
        <v>48</v>
      </c>
      <c r="O180" s="138">
        <v>0</v>
      </c>
      <c r="P180" s="138">
        <f t="shared" si="1"/>
        <v>0</v>
      </c>
      <c r="Q180" s="138">
        <v>0</v>
      </c>
      <c r="R180" s="138">
        <f t="shared" si="2"/>
        <v>0</v>
      </c>
      <c r="S180" s="138">
        <v>0</v>
      </c>
      <c r="T180" s="139">
        <f t="shared" si="3"/>
        <v>0</v>
      </c>
      <c r="AR180" s="140" t="s">
        <v>223</v>
      </c>
      <c r="AT180" s="140" t="s">
        <v>122</v>
      </c>
      <c r="AU180" s="140" t="s">
        <v>20</v>
      </c>
      <c r="AY180" s="16" t="s">
        <v>171</v>
      </c>
      <c r="BE180" s="141">
        <f t="shared" si="4"/>
        <v>0</v>
      </c>
      <c r="BF180" s="141">
        <f t="shared" si="5"/>
        <v>0</v>
      </c>
      <c r="BG180" s="141">
        <f t="shared" si="6"/>
        <v>0</v>
      </c>
      <c r="BH180" s="141">
        <f t="shared" si="7"/>
        <v>0</v>
      </c>
      <c r="BI180" s="141">
        <f t="shared" si="8"/>
        <v>0</v>
      </c>
      <c r="BJ180" s="16" t="s">
        <v>37</v>
      </c>
      <c r="BK180" s="141">
        <f t="shared" si="9"/>
        <v>0</v>
      </c>
      <c r="BL180" s="16" t="s">
        <v>176</v>
      </c>
      <c r="BM180" s="140" t="s">
        <v>1074</v>
      </c>
    </row>
    <row r="181" spans="2:65" s="1" customFormat="1" ht="16.5" customHeight="1">
      <c r="B181" s="128"/>
      <c r="C181" s="167" t="s">
        <v>1075</v>
      </c>
      <c r="D181" s="167" t="s">
        <v>122</v>
      </c>
      <c r="E181" s="168" t="s">
        <v>1076</v>
      </c>
      <c r="F181" s="169" t="s">
        <v>1077</v>
      </c>
      <c r="G181" s="170" t="s">
        <v>757</v>
      </c>
      <c r="H181" s="171">
        <v>45</v>
      </c>
      <c r="I181" s="172">
        <v>0</v>
      </c>
      <c r="J181" s="172">
        <f t="shared" si="0"/>
        <v>0</v>
      </c>
      <c r="K181" s="173"/>
      <c r="L181" s="174"/>
      <c r="M181" s="175" t="s">
        <v>3</v>
      </c>
      <c r="N181" s="176" t="s">
        <v>48</v>
      </c>
      <c r="O181" s="138">
        <v>0</v>
      </c>
      <c r="P181" s="138">
        <f t="shared" si="1"/>
        <v>0</v>
      </c>
      <c r="Q181" s="138">
        <v>0</v>
      </c>
      <c r="R181" s="138">
        <f t="shared" si="2"/>
        <v>0</v>
      </c>
      <c r="S181" s="138">
        <v>0</v>
      </c>
      <c r="T181" s="139">
        <f t="shared" si="3"/>
        <v>0</v>
      </c>
      <c r="AR181" s="140" t="s">
        <v>223</v>
      </c>
      <c r="AT181" s="140" t="s">
        <v>122</v>
      </c>
      <c r="AU181" s="140" t="s">
        <v>20</v>
      </c>
      <c r="AY181" s="16" t="s">
        <v>171</v>
      </c>
      <c r="BE181" s="141">
        <f t="shared" si="4"/>
        <v>0</v>
      </c>
      <c r="BF181" s="141">
        <f t="shared" si="5"/>
        <v>0</v>
      </c>
      <c r="BG181" s="141">
        <f t="shared" si="6"/>
        <v>0</v>
      </c>
      <c r="BH181" s="141">
        <f t="shared" si="7"/>
        <v>0</v>
      </c>
      <c r="BI181" s="141">
        <f t="shared" si="8"/>
        <v>0</v>
      </c>
      <c r="BJ181" s="16" t="s">
        <v>37</v>
      </c>
      <c r="BK181" s="141">
        <f t="shared" si="9"/>
        <v>0</v>
      </c>
      <c r="BL181" s="16" t="s">
        <v>176</v>
      </c>
      <c r="BM181" s="140" t="s">
        <v>1078</v>
      </c>
    </row>
    <row r="182" spans="2:65" s="1" customFormat="1" ht="16.5" customHeight="1">
      <c r="B182" s="128"/>
      <c r="C182" s="167" t="s">
        <v>1079</v>
      </c>
      <c r="D182" s="167" t="s">
        <v>122</v>
      </c>
      <c r="E182" s="168" t="s">
        <v>1080</v>
      </c>
      <c r="F182" s="169" t="s">
        <v>1081</v>
      </c>
      <c r="G182" s="170" t="s">
        <v>757</v>
      </c>
      <c r="H182" s="171">
        <v>30</v>
      </c>
      <c r="I182" s="172">
        <v>0</v>
      </c>
      <c r="J182" s="172">
        <f t="shared" si="0"/>
        <v>0</v>
      </c>
      <c r="K182" s="173"/>
      <c r="L182" s="174"/>
      <c r="M182" s="175" t="s">
        <v>3</v>
      </c>
      <c r="N182" s="176" t="s">
        <v>48</v>
      </c>
      <c r="O182" s="138">
        <v>0</v>
      </c>
      <c r="P182" s="138">
        <f t="shared" si="1"/>
        <v>0</v>
      </c>
      <c r="Q182" s="138">
        <v>0</v>
      </c>
      <c r="R182" s="138">
        <f t="shared" si="2"/>
        <v>0</v>
      </c>
      <c r="S182" s="138">
        <v>0</v>
      </c>
      <c r="T182" s="139">
        <f t="shared" si="3"/>
        <v>0</v>
      </c>
      <c r="AR182" s="140" t="s">
        <v>223</v>
      </c>
      <c r="AT182" s="140" t="s">
        <v>122</v>
      </c>
      <c r="AU182" s="140" t="s">
        <v>20</v>
      </c>
      <c r="AY182" s="16" t="s">
        <v>171</v>
      </c>
      <c r="BE182" s="141">
        <f t="shared" si="4"/>
        <v>0</v>
      </c>
      <c r="BF182" s="141">
        <f t="shared" si="5"/>
        <v>0</v>
      </c>
      <c r="BG182" s="141">
        <f t="shared" si="6"/>
        <v>0</v>
      </c>
      <c r="BH182" s="141">
        <f t="shared" si="7"/>
        <v>0</v>
      </c>
      <c r="BI182" s="141">
        <f t="shared" si="8"/>
        <v>0</v>
      </c>
      <c r="BJ182" s="16" t="s">
        <v>37</v>
      </c>
      <c r="BK182" s="141">
        <f t="shared" si="9"/>
        <v>0</v>
      </c>
      <c r="BL182" s="16" t="s">
        <v>176</v>
      </c>
      <c r="BM182" s="140" t="s">
        <v>1082</v>
      </c>
    </row>
    <row r="183" spans="2:65" s="1" customFormat="1" ht="16.5" customHeight="1">
      <c r="B183" s="128"/>
      <c r="C183" s="167" t="s">
        <v>1083</v>
      </c>
      <c r="D183" s="167" t="s">
        <v>122</v>
      </c>
      <c r="E183" s="168" t="s">
        <v>1084</v>
      </c>
      <c r="F183" s="169" t="s">
        <v>1085</v>
      </c>
      <c r="G183" s="170" t="s">
        <v>757</v>
      </c>
      <c r="H183" s="171">
        <v>35</v>
      </c>
      <c r="I183" s="172">
        <v>0</v>
      </c>
      <c r="J183" s="172">
        <f t="shared" si="0"/>
        <v>0</v>
      </c>
      <c r="K183" s="173"/>
      <c r="L183" s="174"/>
      <c r="M183" s="175" t="s">
        <v>3</v>
      </c>
      <c r="N183" s="176" t="s">
        <v>48</v>
      </c>
      <c r="O183" s="138">
        <v>0</v>
      </c>
      <c r="P183" s="138">
        <f t="shared" si="1"/>
        <v>0</v>
      </c>
      <c r="Q183" s="138">
        <v>0</v>
      </c>
      <c r="R183" s="138">
        <f t="shared" si="2"/>
        <v>0</v>
      </c>
      <c r="S183" s="138">
        <v>0</v>
      </c>
      <c r="T183" s="139">
        <f t="shared" si="3"/>
        <v>0</v>
      </c>
      <c r="AR183" s="140" t="s">
        <v>223</v>
      </c>
      <c r="AT183" s="140" t="s">
        <v>122</v>
      </c>
      <c r="AU183" s="140" t="s">
        <v>20</v>
      </c>
      <c r="AY183" s="16" t="s">
        <v>171</v>
      </c>
      <c r="BE183" s="141">
        <f t="shared" si="4"/>
        <v>0</v>
      </c>
      <c r="BF183" s="141">
        <f t="shared" si="5"/>
        <v>0</v>
      </c>
      <c r="BG183" s="141">
        <f t="shared" si="6"/>
        <v>0</v>
      </c>
      <c r="BH183" s="141">
        <f t="shared" si="7"/>
        <v>0</v>
      </c>
      <c r="BI183" s="141">
        <f t="shared" si="8"/>
        <v>0</v>
      </c>
      <c r="BJ183" s="16" t="s">
        <v>37</v>
      </c>
      <c r="BK183" s="141">
        <f t="shared" si="9"/>
        <v>0</v>
      </c>
      <c r="BL183" s="16" t="s">
        <v>176</v>
      </c>
      <c r="BM183" s="140" t="s">
        <v>1086</v>
      </c>
    </row>
    <row r="184" spans="2:65" s="1" customFormat="1" ht="16.5" customHeight="1">
      <c r="B184" s="128"/>
      <c r="C184" s="167" t="s">
        <v>1087</v>
      </c>
      <c r="D184" s="167" t="s">
        <v>122</v>
      </c>
      <c r="E184" s="168" t="s">
        <v>1088</v>
      </c>
      <c r="F184" s="169" t="s">
        <v>1089</v>
      </c>
      <c r="G184" s="170" t="s">
        <v>757</v>
      </c>
      <c r="H184" s="171">
        <v>16</v>
      </c>
      <c r="I184" s="172">
        <v>0</v>
      </c>
      <c r="J184" s="172">
        <f t="shared" si="0"/>
        <v>0</v>
      </c>
      <c r="K184" s="173"/>
      <c r="L184" s="174"/>
      <c r="M184" s="175" t="s">
        <v>3</v>
      </c>
      <c r="N184" s="176" t="s">
        <v>48</v>
      </c>
      <c r="O184" s="138">
        <v>0</v>
      </c>
      <c r="P184" s="138">
        <f t="shared" si="1"/>
        <v>0</v>
      </c>
      <c r="Q184" s="138">
        <v>0</v>
      </c>
      <c r="R184" s="138">
        <f t="shared" si="2"/>
        <v>0</v>
      </c>
      <c r="S184" s="138">
        <v>0</v>
      </c>
      <c r="T184" s="139">
        <f t="shared" si="3"/>
        <v>0</v>
      </c>
      <c r="AR184" s="140" t="s">
        <v>223</v>
      </c>
      <c r="AT184" s="140" t="s">
        <v>122</v>
      </c>
      <c r="AU184" s="140" t="s">
        <v>20</v>
      </c>
      <c r="AY184" s="16" t="s">
        <v>171</v>
      </c>
      <c r="BE184" s="141">
        <f t="shared" si="4"/>
        <v>0</v>
      </c>
      <c r="BF184" s="141">
        <f t="shared" si="5"/>
        <v>0</v>
      </c>
      <c r="BG184" s="141">
        <f t="shared" si="6"/>
        <v>0</v>
      </c>
      <c r="BH184" s="141">
        <f t="shared" si="7"/>
        <v>0</v>
      </c>
      <c r="BI184" s="141">
        <f t="shared" si="8"/>
        <v>0</v>
      </c>
      <c r="BJ184" s="16" t="s">
        <v>37</v>
      </c>
      <c r="BK184" s="141">
        <f t="shared" si="9"/>
        <v>0</v>
      </c>
      <c r="BL184" s="16" t="s">
        <v>176</v>
      </c>
      <c r="BM184" s="140" t="s">
        <v>1090</v>
      </c>
    </row>
    <row r="185" spans="2:65" s="1" customFormat="1" ht="16.5" customHeight="1">
      <c r="B185" s="128"/>
      <c r="C185" s="167" t="s">
        <v>1091</v>
      </c>
      <c r="D185" s="167" t="s">
        <v>122</v>
      </c>
      <c r="E185" s="168" t="s">
        <v>1092</v>
      </c>
      <c r="F185" s="169" t="s">
        <v>1093</v>
      </c>
      <c r="G185" s="170" t="s">
        <v>757</v>
      </c>
      <c r="H185" s="171">
        <v>9</v>
      </c>
      <c r="I185" s="172">
        <v>0</v>
      </c>
      <c r="J185" s="172">
        <f t="shared" si="0"/>
        <v>0</v>
      </c>
      <c r="K185" s="173"/>
      <c r="L185" s="174"/>
      <c r="M185" s="175" t="s">
        <v>3</v>
      </c>
      <c r="N185" s="176" t="s">
        <v>48</v>
      </c>
      <c r="O185" s="138">
        <v>0</v>
      </c>
      <c r="P185" s="138">
        <f t="shared" si="1"/>
        <v>0</v>
      </c>
      <c r="Q185" s="138">
        <v>0</v>
      </c>
      <c r="R185" s="138">
        <f t="shared" si="2"/>
        <v>0</v>
      </c>
      <c r="S185" s="138">
        <v>0</v>
      </c>
      <c r="T185" s="139">
        <f t="shared" si="3"/>
        <v>0</v>
      </c>
      <c r="AR185" s="140" t="s">
        <v>223</v>
      </c>
      <c r="AT185" s="140" t="s">
        <v>122</v>
      </c>
      <c r="AU185" s="140" t="s">
        <v>20</v>
      </c>
      <c r="AY185" s="16" t="s">
        <v>171</v>
      </c>
      <c r="BE185" s="141">
        <f t="shared" si="4"/>
        <v>0</v>
      </c>
      <c r="BF185" s="141">
        <f t="shared" si="5"/>
        <v>0</v>
      </c>
      <c r="BG185" s="141">
        <f t="shared" si="6"/>
        <v>0</v>
      </c>
      <c r="BH185" s="141">
        <f t="shared" si="7"/>
        <v>0</v>
      </c>
      <c r="BI185" s="141">
        <f t="shared" si="8"/>
        <v>0</v>
      </c>
      <c r="BJ185" s="16" t="s">
        <v>37</v>
      </c>
      <c r="BK185" s="141">
        <f t="shared" si="9"/>
        <v>0</v>
      </c>
      <c r="BL185" s="16" t="s">
        <v>176</v>
      </c>
      <c r="BM185" s="140" t="s">
        <v>1094</v>
      </c>
    </row>
    <row r="186" spans="2:65" s="1" customFormat="1" ht="16.5" customHeight="1">
      <c r="B186" s="128"/>
      <c r="C186" s="167" t="s">
        <v>1095</v>
      </c>
      <c r="D186" s="167" t="s">
        <v>122</v>
      </c>
      <c r="E186" s="168" t="s">
        <v>1096</v>
      </c>
      <c r="F186" s="169" t="s">
        <v>1097</v>
      </c>
      <c r="G186" s="170" t="s">
        <v>757</v>
      </c>
      <c r="H186" s="171">
        <v>17</v>
      </c>
      <c r="I186" s="172">
        <v>0</v>
      </c>
      <c r="J186" s="172">
        <f t="shared" si="0"/>
        <v>0</v>
      </c>
      <c r="K186" s="173"/>
      <c r="L186" s="174"/>
      <c r="M186" s="175" t="s">
        <v>3</v>
      </c>
      <c r="N186" s="176" t="s">
        <v>48</v>
      </c>
      <c r="O186" s="138">
        <v>0</v>
      </c>
      <c r="P186" s="138">
        <f t="shared" si="1"/>
        <v>0</v>
      </c>
      <c r="Q186" s="138">
        <v>0</v>
      </c>
      <c r="R186" s="138">
        <f t="shared" si="2"/>
        <v>0</v>
      </c>
      <c r="S186" s="138">
        <v>0</v>
      </c>
      <c r="T186" s="139">
        <f t="shared" si="3"/>
        <v>0</v>
      </c>
      <c r="AR186" s="140" t="s">
        <v>223</v>
      </c>
      <c r="AT186" s="140" t="s">
        <v>122</v>
      </c>
      <c r="AU186" s="140" t="s">
        <v>20</v>
      </c>
      <c r="AY186" s="16" t="s">
        <v>171</v>
      </c>
      <c r="BE186" s="141">
        <f t="shared" si="4"/>
        <v>0</v>
      </c>
      <c r="BF186" s="141">
        <f t="shared" si="5"/>
        <v>0</v>
      </c>
      <c r="BG186" s="141">
        <f t="shared" si="6"/>
        <v>0</v>
      </c>
      <c r="BH186" s="141">
        <f t="shared" si="7"/>
        <v>0</v>
      </c>
      <c r="BI186" s="141">
        <f t="shared" si="8"/>
        <v>0</v>
      </c>
      <c r="BJ186" s="16" t="s">
        <v>37</v>
      </c>
      <c r="BK186" s="141">
        <f t="shared" si="9"/>
        <v>0</v>
      </c>
      <c r="BL186" s="16" t="s">
        <v>176</v>
      </c>
      <c r="BM186" s="140" t="s">
        <v>1098</v>
      </c>
    </row>
    <row r="187" spans="2:65" s="1" customFormat="1" ht="16.5" customHeight="1">
      <c r="B187" s="128"/>
      <c r="C187" s="167" t="s">
        <v>1099</v>
      </c>
      <c r="D187" s="167" t="s">
        <v>122</v>
      </c>
      <c r="E187" s="168" t="s">
        <v>1100</v>
      </c>
      <c r="F187" s="169" t="s">
        <v>1101</v>
      </c>
      <c r="G187" s="170" t="s">
        <v>757</v>
      </c>
      <c r="H187" s="171">
        <v>53</v>
      </c>
      <c r="I187" s="172">
        <v>0</v>
      </c>
      <c r="J187" s="172">
        <f t="shared" si="0"/>
        <v>0</v>
      </c>
      <c r="K187" s="173"/>
      <c r="L187" s="174"/>
      <c r="M187" s="175" t="s">
        <v>3</v>
      </c>
      <c r="N187" s="176" t="s">
        <v>48</v>
      </c>
      <c r="O187" s="138">
        <v>0</v>
      </c>
      <c r="P187" s="138">
        <f t="shared" si="1"/>
        <v>0</v>
      </c>
      <c r="Q187" s="138">
        <v>0</v>
      </c>
      <c r="R187" s="138">
        <f t="shared" si="2"/>
        <v>0</v>
      </c>
      <c r="S187" s="138">
        <v>0</v>
      </c>
      <c r="T187" s="139">
        <f t="shared" si="3"/>
        <v>0</v>
      </c>
      <c r="AR187" s="140" t="s">
        <v>223</v>
      </c>
      <c r="AT187" s="140" t="s">
        <v>122</v>
      </c>
      <c r="AU187" s="140" t="s">
        <v>20</v>
      </c>
      <c r="AY187" s="16" t="s">
        <v>171</v>
      </c>
      <c r="BE187" s="141">
        <f t="shared" si="4"/>
        <v>0</v>
      </c>
      <c r="BF187" s="141">
        <f t="shared" si="5"/>
        <v>0</v>
      </c>
      <c r="BG187" s="141">
        <f t="shared" si="6"/>
        <v>0</v>
      </c>
      <c r="BH187" s="141">
        <f t="shared" si="7"/>
        <v>0</v>
      </c>
      <c r="BI187" s="141">
        <f t="shared" si="8"/>
        <v>0</v>
      </c>
      <c r="BJ187" s="16" t="s">
        <v>37</v>
      </c>
      <c r="BK187" s="141">
        <f t="shared" si="9"/>
        <v>0</v>
      </c>
      <c r="BL187" s="16" t="s">
        <v>176</v>
      </c>
      <c r="BM187" s="140" t="s">
        <v>1102</v>
      </c>
    </row>
    <row r="188" spans="2:65" s="1" customFormat="1" ht="37.9" customHeight="1">
      <c r="B188" s="128"/>
      <c r="C188" s="129" t="s">
        <v>1103</v>
      </c>
      <c r="D188" s="129" t="s">
        <v>116</v>
      </c>
      <c r="E188" s="130" t="s">
        <v>1104</v>
      </c>
      <c r="F188" s="131" t="s">
        <v>1105</v>
      </c>
      <c r="G188" s="132" t="s">
        <v>244</v>
      </c>
      <c r="H188" s="133">
        <v>103</v>
      </c>
      <c r="I188" s="134">
        <v>0</v>
      </c>
      <c r="J188" s="134">
        <f t="shared" si="0"/>
        <v>0</v>
      </c>
      <c r="K188" s="135"/>
      <c r="L188" s="29"/>
      <c r="M188" s="136" t="s">
        <v>3</v>
      </c>
      <c r="N188" s="137" t="s">
        <v>48</v>
      </c>
      <c r="O188" s="138">
        <v>1.208</v>
      </c>
      <c r="P188" s="138">
        <f t="shared" si="1"/>
        <v>124.42399999999999</v>
      </c>
      <c r="Q188" s="138">
        <v>0</v>
      </c>
      <c r="R188" s="138">
        <f t="shared" si="2"/>
        <v>0</v>
      </c>
      <c r="S188" s="138">
        <v>0</v>
      </c>
      <c r="T188" s="139">
        <f t="shared" si="3"/>
        <v>0</v>
      </c>
      <c r="AR188" s="140" t="s">
        <v>176</v>
      </c>
      <c r="AT188" s="140" t="s">
        <v>116</v>
      </c>
      <c r="AU188" s="140" t="s">
        <v>20</v>
      </c>
      <c r="AY188" s="16" t="s">
        <v>171</v>
      </c>
      <c r="BE188" s="141">
        <f t="shared" si="4"/>
        <v>0</v>
      </c>
      <c r="BF188" s="141">
        <f t="shared" si="5"/>
        <v>0</v>
      </c>
      <c r="BG188" s="141">
        <f t="shared" si="6"/>
        <v>0</v>
      </c>
      <c r="BH188" s="141">
        <f t="shared" si="7"/>
        <v>0</v>
      </c>
      <c r="BI188" s="141">
        <f t="shared" si="8"/>
        <v>0</v>
      </c>
      <c r="BJ188" s="16" t="s">
        <v>37</v>
      </c>
      <c r="BK188" s="141">
        <f t="shared" si="9"/>
        <v>0</v>
      </c>
      <c r="BL188" s="16" t="s">
        <v>176</v>
      </c>
      <c r="BM188" s="140" t="s">
        <v>1106</v>
      </c>
    </row>
    <row r="189" spans="2:65" s="1" customFormat="1">
      <c r="B189" s="29"/>
      <c r="D189" s="142" t="s">
        <v>178</v>
      </c>
      <c r="F189" s="143" t="s">
        <v>1107</v>
      </c>
      <c r="L189" s="29"/>
      <c r="M189" s="144"/>
      <c r="T189" s="50"/>
      <c r="AT189" s="16" t="s">
        <v>178</v>
      </c>
      <c r="AU189" s="16" t="s">
        <v>20</v>
      </c>
    </row>
    <row r="190" spans="2:65" s="12" customFormat="1">
      <c r="B190" s="145"/>
      <c r="D190" s="146" t="s">
        <v>180</v>
      </c>
      <c r="E190" s="147" t="s">
        <v>3</v>
      </c>
      <c r="F190" s="148" t="s">
        <v>913</v>
      </c>
      <c r="H190" s="149">
        <v>103</v>
      </c>
      <c r="L190" s="145"/>
      <c r="M190" s="150"/>
      <c r="T190" s="151"/>
      <c r="AT190" s="147" t="s">
        <v>180</v>
      </c>
      <c r="AU190" s="147" t="s">
        <v>20</v>
      </c>
      <c r="AV190" s="12" t="s">
        <v>20</v>
      </c>
      <c r="AW190" s="12" t="s">
        <v>36</v>
      </c>
      <c r="AX190" s="12" t="s">
        <v>37</v>
      </c>
      <c r="AY190" s="147" t="s">
        <v>171</v>
      </c>
    </row>
    <row r="191" spans="2:65" s="1" customFormat="1" ht="16.5" customHeight="1">
      <c r="B191" s="128"/>
      <c r="C191" s="167" t="s">
        <v>1108</v>
      </c>
      <c r="D191" s="167" t="s">
        <v>122</v>
      </c>
      <c r="E191" s="168" t="s">
        <v>1109</v>
      </c>
      <c r="F191" s="169" t="s">
        <v>1110</v>
      </c>
      <c r="G191" s="170" t="s">
        <v>757</v>
      </c>
      <c r="H191" s="171">
        <v>6</v>
      </c>
      <c r="I191" s="172">
        <v>0</v>
      </c>
      <c r="J191" s="172">
        <f t="shared" ref="J191:J210" si="10">ROUND(I191*H191,2)</f>
        <v>0</v>
      </c>
      <c r="K191" s="173"/>
      <c r="L191" s="174"/>
      <c r="M191" s="175" t="s">
        <v>3</v>
      </c>
      <c r="N191" s="176" t="s">
        <v>48</v>
      </c>
      <c r="O191" s="138">
        <v>0</v>
      </c>
      <c r="P191" s="138">
        <f t="shared" ref="P191:P210" si="11">O191*H191</f>
        <v>0</v>
      </c>
      <c r="Q191" s="138">
        <v>0</v>
      </c>
      <c r="R191" s="138">
        <f t="shared" ref="R191:R210" si="12">Q191*H191</f>
        <v>0</v>
      </c>
      <c r="S191" s="138">
        <v>0</v>
      </c>
      <c r="T191" s="139">
        <f t="shared" ref="T191:T210" si="13">S191*H191</f>
        <v>0</v>
      </c>
      <c r="AR191" s="140" t="s">
        <v>223</v>
      </c>
      <c r="AT191" s="140" t="s">
        <v>122</v>
      </c>
      <c r="AU191" s="140" t="s">
        <v>20</v>
      </c>
      <c r="AY191" s="16" t="s">
        <v>171</v>
      </c>
      <c r="BE191" s="141">
        <f t="shared" ref="BE191:BE210" si="14">IF(N191="základní",J191,0)</f>
        <v>0</v>
      </c>
      <c r="BF191" s="141">
        <f t="shared" ref="BF191:BF210" si="15">IF(N191="snížená",J191,0)</f>
        <v>0</v>
      </c>
      <c r="BG191" s="141">
        <f t="shared" ref="BG191:BG210" si="16">IF(N191="zákl. přenesená",J191,0)</f>
        <v>0</v>
      </c>
      <c r="BH191" s="141">
        <f t="shared" ref="BH191:BH210" si="17">IF(N191="sníž. přenesená",J191,0)</f>
        <v>0</v>
      </c>
      <c r="BI191" s="141">
        <f t="shared" ref="BI191:BI210" si="18">IF(N191="nulová",J191,0)</f>
        <v>0</v>
      </c>
      <c r="BJ191" s="16" t="s">
        <v>37</v>
      </c>
      <c r="BK191" s="141">
        <f t="shared" ref="BK191:BK210" si="19">ROUND(I191*H191,2)</f>
        <v>0</v>
      </c>
      <c r="BL191" s="16" t="s">
        <v>176</v>
      </c>
      <c r="BM191" s="140" t="s">
        <v>1111</v>
      </c>
    </row>
    <row r="192" spans="2:65" s="1" customFormat="1" ht="21.75" customHeight="1">
      <c r="B192" s="128"/>
      <c r="C192" s="167" t="s">
        <v>1112</v>
      </c>
      <c r="D192" s="167" t="s">
        <v>122</v>
      </c>
      <c r="E192" s="168" t="s">
        <v>1113</v>
      </c>
      <c r="F192" s="169" t="s">
        <v>1114</v>
      </c>
      <c r="G192" s="170" t="s">
        <v>757</v>
      </c>
      <c r="H192" s="171">
        <v>3</v>
      </c>
      <c r="I192" s="172">
        <v>0</v>
      </c>
      <c r="J192" s="172">
        <f t="shared" si="10"/>
        <v>0</v>
      </c>
      <c r="K192" s="173"/>
      <c r="L192" s="174"/>
      <c r="M192" s="175" t="s">
        <v>3</v>
      </c>
      <c r="N192" s="176" t="s">
        <v>48</v>
      </c>
      <c r="O192" s="138">
        <v>0</v>
      </c>
      <c r="P192" s="138">
        <f t="shared" si="11"/>
        <v>0</v>
      </c>
      <c r="Q192" s="138">
        <v>0</v>
      </c>
      <c r="R192" s="138">
        <f t="shared" si="12"/>
        <v>0</v>
      </c>
      <c r="S192" s="138">
        <v>0</v>
      </c>
      <c r="T192" s="139">
        <f t="shared" si="13"/>
        <v>0</v>
      </c>
      <c r="AR192" s="140" t="s">
        <v>223</v>
      </c>
      <c r="AT192" s="140" t="s">
        <v>122</v>
      </c>
      <c r="AU192" s="140" t="s">
        <v>20</v>
      </c>
      <c r="AY192" s="16" t="s">
        <v>171</v>
      </c>
      <c r="BE192" s="141">
        <f t="shared" si="14"/>
        <v>0</v>
      </c>
      <c r="BF192" s="141">
        <f t="shared" si="15"/>
        <v>0</v>
      </c>
      <c r="BG192" s="141">
        <f t="shared" si="16"/>
        <v>0</v>
      </c>
      <c r="BH192" s="141">
        <f t="shared" si="17"/>
        <v>0</v>
      </c>
      <c r="BI192" s="141">
        <f t="shared" si="18"/>
        <v>0</v>
      </c>
      <c r="BJ192" s="16" t="s">
        <v>37</v>
      </c>
      <c r="BK192" s="141">
        <f t="shared" si="19"/>
        <v>0</v>
      </c>
      <c r="BL192" s="16" t="s">
        <v>176</v>
      </c>
      <c r="BM192" s="140" t="s">
        <v>1115</v>
      </c>
    </row>
    <row r="193" spans="2:65" s="1" customFormat="1" ht="24.2" customHeight="1">
      <c r="B193" s="128"/>
      <c r="C193" s="167" t="s">
        <v>1116</v>
      </c>
      <c r="D193" s="167" t="s">
        <v>122</v>
      </c>
      <c r="E193" s="168" t="s">
        <v>1117</v>
      </c>
      <c r="F193" s="169" t="s">
        <v>1118</v>
      </c>
      <c r="G193" s="170" t="s">
        <v>757</v>
      </c>
      <c r="H193" s="171">
        <v>4</v>
      </c>
      <c r="I193" s="172">
        <v>0</v>
      </c>
      <c r="J193" s="172">
        <f t="shared" si="10"/>
        <v>0</v>
      </c>
      <c r="K193" s="173"/>
      <c r="L193" s="174"/>
      <c r="M193" s="175" t="s">
        <v>3</v>
      </c>
      <c r="N193" s="176" t="s">
        <v>48</v>
      </c>
      <c r="O193" s="138">
        <v>0</v>
      </c>
      <c r="P193" s="138">
        <f t="shared" si="11"/>
        <v>0</v>
      </c>
      <c r="Q193" s="138">
        <v>0</v>
      </c>
      <c r="R193" s="138">
        <f t="shared" si="12"/>
        <v>0</v>
      </c>
      <c r="S193" s="138">
        <v>0</v>
      </c>
      <c r="T193" s="139">
        <f t="shared" si="13"/>
        <v>0</v>
      </c>
      <c r="AR193" s="140" t="s">
        <v>223</v>
      </c>
      <c r="AT193" s="140" t="s">
        <v>122</v>
      </c>
      <c r="AU193" s="140" t="s">
        <v>20</v>
      </c>
      <c r="AY193" s="16" t="s">
        <v>171</v>
      </c>
      <c r="BE193" s="141">
        <f t="shared" si="14"/>
        <v>0</v>
      </c>
      <c r="BF193" s="141">
        <f t="shared" si="15"/>
        <v>0</v>
      </c>
      <c r="BG193" s="141">
        <f t="shared" si="16"/>
        <v>0</v>
      </c>
      <c r="BH193" s="141">
        <f t="shared" si="17"/>
        <v>0</v>
      </c>
      <c r="BI193" s="141">
        <f t="shared" si="18"/>
        <v>0</v>
      </c>
      <c r="BJ193" s="16" t="s">
        <v>37</v>
      </c>
      <c r="BK193" s="141">
        <f t="shared" si="19"/>
        <v>0</v>
      </c>
      <c r="BL193" s="16" t="s">
        <v>176</v>
      </c>
      <c r="BM193" s="140" t="s">
        <v>1119</v>
      </c>
    </row>
    <row r="194" spans="2:65" s="1" customFormat="1" ht="24.2" customHeight="1">
      <c r="B194" s="128"/>
      <c r="C194" s="167" t="s">
        <v>1120</v>
      </c>
      <c r="D194" s="167" t="s">
        <v>122</v>
      </c>
      <c r="E194" s="168" t="s">
        <v>1121</v>
      </c>
      <c r="F194" s="169" t="s">
        <v>1122</v>
      </c>
      <c r="G194" s="170" t="s">
        <v>757</v>
      </c>
      <c r="H194" s="171">
        <v>8</v>
      </c>
      <c r="I194" s="172">
        <v>0</v>
      </c>
      <c r="J194" s="172">
        <f t="shared" si="10"/>
        <v>0</v>
      </c>
      <c r="K194" s="173"/>
      <c r="L194" s="174"/>
      <c r="M194" s="175" t="s">
        <v>3</v>
      </c>
      <c r="N194" s="176" t="s">
        <v>48</v>
      </c>
      <c r="O194" s="138">
        <v>0</v>
      </c>
      <c r="P194" s="138">
        <f t="shared" si="11"/>
        <v>0</v>
      </c>
      <c r="Q194" s="138">
        <v>0</v>
      </c>
      <c r="R194" s="138">
        <f t="shared" si="12"/>
        <v>0</v>
      </c>
      <c r="S194" s="138">
        <v>0</v>
      </c>
      <c r="T194" s="139">
        <f t="shared" si="13"/>
        <v>0</v>
      </c>
      <c r="AR194" s="140" t="s">
        <v>223</v>
      </c>
      <c r="AT194" s="140" t="s">
        <v>122</v>
      </c>
      <c r="AU194" s="140" t="s">
        <v>20</v>
      </c>
      <c r="AY194" s="16" t="s">
        <v>171</v>
      </c>
      <c r="BE194" s="141">
        <f t="shared" si="14"/>
        <v>0</v>
      </c>
      <c r="BF194" s="141">
        <f t="shared" si="15"/>
        <v>0</v>
      </c>
      <c r="BG194" s="141">
        <f t="shared" si="16"/>
        <v>0</v>
      </c>
      <c r="BH194" s="141">
        <f t="shared" si="17"/>
        <v>0</v>
      </c>
      <c r="BI194" s="141">
        <f t="shared" si="18"/>
        <v>0</v>
      </c>
      <c r="BJ194" s="16" t="s">
        <v>37</v>
      </c>
      <c r="BK194" s="141">
        <f t="shared" si="19"/>
        <v>0</v>
      </c>
      <c r="BL194" s="16" t="s">
        <v>176</v>
      </c>
      <c r="BM194" s="140" t="s">
        <v>1123</v>
      </c>
    </row>
    <row r="195" spans="2:65" s="1" customFormat="1" ht="16.5" customHeight="1">
      <c r="B195" s="128"/>
      <c r="C195" s="167" t="s">
        <v>1124</v>
      </c>
      <c r="D195" s="167" t="s">
        <v>122</v>
      </c>
      <c r="E195" s="168" t="s">
        <v>1125</v>
      </c>
      <c r="F195" s="169" t="s">
        <v>1126</v>
      </c>
      <c r="G195" s="170" t="s">
        <v>757</v>
      </c>
      <c r="H195" s="171">
        <v>14</v>
      </c>
      <c r="I195" s="172">
        <v>0</v>
      </c>
      <c r="J195" s="172">
        <f t="shared" si="10"/>
        <v>0</v>
      </c>
      <c r="K195" s="173"/>
      <c r="L195" s="174"/>
      <c r="M195" s="175" t="s">
        <v>3</v>
      </c>
      <c r="N195" s="176" t="s">
        <v>48</v>
      </c>
      <c r="O195" s="138">
        <v>0</v>
      </c>
      <c r="P195" s="138">
        <f t="shared" si="11"/>
        <v>0</v>
      </c>
      <c r="Q195" s="138">
        <v>0</v>
      </c>
      <c r="R195" s="138">
        <f t="shared" si="12"/>
        <v>0</v>
      </c>
      <c r="S195" s="138">
        <v>0</v>
      </c>
      <c r="T195" s="139">
        <f t="shared" si="13"/>
        <v>0</v>
      </c>
      <c r="AR195" s="140" t="s">
        <v>223</v>
      </c>
      <c r="AT195" s="140" t="s">
        <v>122</v>
      </c>
      <c r="AU195" s="140" t="s">
        <v>20</v>
      </c>
      <c r="AY195" s="16" t="s">
        <v>171</v>
      </c>
      <c r="BE195" s="141">
        <f t="shared" si="14"/>
        <v>0</v>
      </c>
      <c r="BF195" s="141">
        <f t="shared" si="15"/>
        <v>0</v>
      </c>
      <c r="BG195" s="141">
        <f t="shared" si="16"/>
        <v>0</v>
      </c>
      <c r="BH195" s="141">
        <f t="shared" si="17"/>
        <v>0</v>
      </c>
      <c r="BI195" s="141">
        <f t="shared" si="18"/>
        <v>0</v>
      </c>
      <c r="BJ195" s="16" t="s">
        <v>37</v>
      </c>
      <c r="BK195" s="141">
        <f t="shared" si="19"/>
        <v>0</v>
      </c>
      <c r="BL195" s="16" t="s">
        <v>176</v>
      </c>
      <c r="BM195" s="140" t="s">
        <v>1127</v>
      </c>
    </row>
    <row r="196" spans="2:65" s="1" customFormat="1" ht="24.2" customHeight="1">
      <c r="B196" s="128"/>
      <c r="C196" s="167" t="s">
        <v>1128</v>
      </c>
      <c r="D196" s="167" t="s">
        <v>122</v>
      </c>
      <c r="E196" s="168" t="s">
        <v>1129</v>
      </c>
      <c r="F196" s="169" t="s">
        <v>1130</v>
      </c>
      <c r="G196" s="170" t="s">
        <v>757</v>
      </c>
      <c r="H196" s="171">
        <v>3</v>
      </c>
      <c r="I196" s="172">
        <v>0</v>
      </c>
      <c r="J196" s="172">
        <f t="shared" si="10"/>
        <v>0</v>
      </c>
      <c r="K196" s="173"/>
      <c r="L196" s="174"/>
      <c r="M196" s="175" t="s">
        <v>3</v>
      </c>
      <c r="N196" s="176" t="s">
        <v>48</v>
      </c>
      <c r="O196" s="138">
        <v>0</v>
      </c>
      <c r="P196" s="138">
        <f t="shared" si="11"/>
        <v>0</v>
      </c>
      <c r="Q196" s="138">
        <v>0</v>
      </c>
      <c r="R196" s="138">
        <f t="shared" si="12"/>
        <v>0</v>
      </c>
      <c r="S196" s="138">
        <v>0</v>
      </c>
      <c r="T196" s="139">
        <f t="shared" si="13"/>
        <v>0</v>
      </c>
      <c r="AR196" s="140" t="s">
        <v>223</v>
      </c>
      <c r="AT196" s="140" t="s">
        <v>122</v>
      </c>
      <c r="AU196" s="140" t="s">
        <v>20</v>
      </c>
      <c r="AY196" s="16" t="s">
        <v>171</v>
      </c>
      <c r="BE196" s="141">
        <f t="shared" si="14"/>
        <v>0</v>
      </c>
      <c r="BF196" s="141">
        <f t="shared" si="15"/>
        <v>0</v>
      </c>
      <c r="BG196" s="141">
        <f t="shared" si="16"/>
        <v>0</v>
      </c>
      <c r="BH196" s="141">
        <f t="shared" si="17"/>
        <v>0</v>
      </c>
      <c r="BI196" s="141">
        <f t="shared" si="18"/>
        <v>0</v>
      </c>
      <c r="BJ196" s="16" t="s">
        <v>37</v>
      </c>
      <c r="BK196" s="141">
        <f t="shared" si="19"/>
        <v>0</v>
      </c>
      <c r="BL196" s="16" t="s">
        <v>176</v>
      </c>
      <c r="BM196" s="140" t="s">
        <v>1131</v>
      </c>
    </row>
    <row r="197" spans="2:65" s="1" customFormat="1" ht="24.2" customHeight="1">
      <c r="B197" s="128"/>
      <c r="C197" s="167" t="s">
        <v>1132</v>
      </c>
      <c r="D197" s="167" t="s">
        <v>122</v>
      </c>
      <c r="E197" s="168" t="s">
        <v>1133</v>
      </c>
      <c r="F197" s="169" t="s">
        <v>1134</v>
      </c>
      <c r="G197" s="170" t="s">
        <v>757</v>
      </c>
      <c r="H197" s="171">
        <v>3</v>
      </c>
      <c r="I197" s="172">
        <v>0</v>
      </c>
      <c r="J197" s="172">
        <f t="shared" si="10"/>
        <v>0</v>
      </c>
      <c r="K197" s="173"/>
      <c r="L197" s="174"/>
      <c r="M197" s="175" t="s">
        <v>3</v>
      </c>
      <c r="N197" s="176" t="s">
        <v>48</v>
      </c>
      <c r="O197" s="138">
        <v>0</v>
      </c>
      <c r="P197" s="138">
        <f t="shared" si="11"/>
        <v>0</v>
      </c>
      <c r="Q197" s="138">
        <v>0</v>
      </c>
      <c r="R197" s="138">
        <f t="shared" si="12"/>
        <v>0</v>
      </c>
      <c r="S197" s="138">
        <v>0</v>
      </c>
      <c r="T197" s="139">
        <f t="shared" si="13"/>
        <v>0</v>
      </c>
      <c r="AR197" s="140" t="s">
        <v>223</v>
      </c>
      <c r="AT197" s="140" t="s">
        <v>122</v>
      </c>
      <c r="AU197" s="140" t="s">
        <v>20</v>
      </c>
      <c r="AY197" s="16" t="s">
        <v>171</v>
      </c>
      <c r="BE197" s="141">
        <f t="shared" si="14"/>
        <v>0</v>
      </c>
      <c r="BF197" s="141">
        <f t="shared" si="15"/>
        <v>0</v>
      </c>
      <c r="BG197" s="141">
        <f t="shared" si="16"/>
        <v>0</v>
      </c>
      <c r="BH197" s="141">
        <f t="shared" si="17"/>
        <v>0</v>
      </c>
      <c r="BI197" s="141">
        <f t="shared" si="18"/>
        <v>0</v>
      </c>
      <c r="BJ197" s="16" t="s">
        <v>37</v>
      </c>
      <c r="BK197" s="141">
        <f t="shared" si="19"/>
        <v>0</v>
      </c>
      <c r="BL197" s="16" t="s">
        <v>176</v>
      </c>
      <c r="BM197" s="140" t="s">
        <v>1135</v>
      </c>
    </row>
    <row r="198" spans="2:65" s="1" customFormat="1" ht="16.5" customHeight="1">
      <c r="B198" s="128"/>
      <c r="C198" s="167" t="s">
        <v>1136</v>
      </c>
      <c r="D198" s="167" t="s">
        <v>122</v>
      </c>
      <c r="E198" s="168" t="s">
        <v>1137</v>
      </c>
      <c r="F198" s="169" t="s">
        <v>1138</v>
      </c>
      <c r="G198" s="170" t="s">
        <v>757</v>
      </c>
      <c r="H198" s="171">
        <v>3</v>
      </c>
      <c r="I198" s="172">
        <v>0</v>
      </c>
      <c r="J198" s="172">
        <f t="shared" si="10"/>
        <v>0</v>
      </c>
      <c r="K198" s="173"/>
      <c r="L198" s="174"/>
      <c r="M198" s="175" t="s">
        <v>3</v>
      </c>
      <c r="N198" s="176" t="s">
        <v>48</v>
      </c>
      <c r="O198" s="138">
        <v>0</v>
      </c>
      <c r="P198" s="138">
        <f t="shared" si="11"/>
        <v>0</v>
      </c>
      <c r="Q198" s="138">
        <v>0</v>
      </c>
      <c r="R198" s="138">
        <f t="shared" si="12"/>
        <v>0</v>
      </c>
      <c r="S198" s="138">
        <v>0</v>
      </c>
      <c r="T198" s="139">
        <f t="shared" si="13"/>
        <v>0</v>
      </c>
      <c r="AR198" s="140" t="s">
        <v>223</v>
      </c>
      <c r="AT198" s="140" t="s">
        <v>122</v>
      </c>
      <c r="AU198" s="140" t="s">
        <v>20</v>
      </c>
      <c r="AY198" s="16" t="s">
        <v>171</v>
      </c>
      <c r="BE198" s="141">
        <f t="shared" si="14"/>
        <v>0</v>
      </c>
      <c r="BF198" s="141">
        <f t="shared" si="15"/>
        <v>0</v>
      </c>
      <c r="BG198" s="141">
        <f t="shared" si="16"/>
        <v>0</v>
      </c>
      <c r="BH198" s="141">
        <f t="shared" si="17"/>
        <v>0</v>
      </c>
      <c r="BI198" s="141">
        <f t="shared" si="18"/>
        <v>0</v>
      </c>
      <c r="BJ198" s="16" t="s">
        <v>37</v>
      </c>
      <c r="BK198" s="141">
        <f t="shared" si="19"/>
        <v>0</v>
      </c>
      <c r="BL198" s="16" t="s">
        <v>176</v>
      </c>
      <c r="BM198" s="140" t="s">
        <v>1139</v>
      </c>
    </row>
    <row r="199" spans="2:65" s="1" customFormat="1" ht="21.75" customHeight="1">
      <c r="B199" s="128"/>
      <c r="C199" s="167" t="s">
        <v>1140</v>
      </c>
      <c r="D199" s="167" t="s">
        <v>122</v>
      </c>
      <c r="E199" s="168" t="s">
        <v>1141</v>
      </c>
      <c r="F199" s="169" t="s">
        <v>1142</v>
      </c>
      <c r="G199" s="170" t="s">
        <v>757</v>
      </c>
      <c r="H199" s="171">
        <v>1</v>
      </c>
      <c r="I199" s="172">
        <v>0</v>
      </c>
      <c r="J199" s="172">
        <f t="shared" si="10"/>
        <v>0</v>
      </c>
      <c r="K199" s="173"/>
      <c r="L199" s="174"/>
      <c r="M199" s="175" t="s">
        <v>3</v>
      </c>
      <c r="N199" s="176" t="s">
        <v>48</v>
      </c>
      <c r="O199" s="138">
        <v>0</v>
      </c>
      <c r="P199" s="138">
        <f t="shared" si="11"/>
        <v>0</v>
      </c>
      <c r="Q199" s="138">
        <v>0</v>
      </c>
      <c r="R199" s="138">
        <f t="shared" si="12"/>
        <v>0</v>
      </c>
      <c r="S199" s="138">
        <v>0</v>
      </c>
      <c r="T199" s="139">
        <f t="shared" si="13"/>
        <v>0</v>
      </c>
      <c r="AR199" s="140" t="s">
        <v>223</v>
      </c>
      <c r="AT199" s="140" t="s">
        <v>122</v>
      </c>
      <c r="AU199" s="140" t="s">
        <v>20</v>
      </c>
      <c r="AY199" s="16" t="s">
        <v>171</v>
      </c>
      <c r="BE199" s="141">
        <f t="shared" si="14"/>
        <v>0</v>
      </c>
      <c r="BF199" s="141">
        <f t="shared" si="15"/>
        <v>0</v>
      </c>
      <c r="BG199" s="141">
        <f t="shared" si="16"/>
        <v>0</v>
      </c>
      <c r="BH199" s="141">
        <f t="shared" si="17"/>
        <v>0</v>
      </c>
      <c r="BI199" s="141">
        <f t="shared" si="18"/>
        <v>0</v>
      </c>
      <c r="BJ199" s="16" t="s">
        <v>37</v>
      </c>
      <c r="BK199" s="141">
        <f t="shared" si="19"/>
        <v>0</v>
      </c>
      <c r="BL199" s="16" t="s">
        <v>176</v>
      </c>
      <c r="BM199" s="140" t="s">
        <v>1143</v>
      </c>
    </row>
    <row r="200" spans="2:65" s="1" customFormat="1" ht="24.2" customHeight="1">
      <c r="B200" s="128"/>
      <c r="C200" s="167" t="s">
        <v>1144</v>
      </c>
      <c r="D200" s="167" t="s">
        <v>122</v>
      </c>
      <c r="E200" s="168" t="s">
        <v>1145</v>
      </c>
      <c r="F200" s="169" t="s">
        <v>1146</v>
      </c>
      <c r="G200" s="170" t="s">
        <v>757</v>
      </c>
      <c r="H200" s="171">
        <v>1</v>
      </c>
      <c r="I200" s="172">
        <v>0</v>
      </c>
      <c r="J200" s="172">
        <f t="shared" si="10"/>
        <v>0</v>
      </c>
      <c r="K200" s="173"/>
      <c r="L200" s="174"/>
      <c r="M200" s="175" t="s">
        <v>3</v>
      </c>
      <c r="N200" s="176" t="s">
        <v>48</v>
      </c>
      <c r="O200" s="138">
        <v>0</v>
      </c>
      <c r="P200" s="138">
        <f t="shared" si="11"/>
        <v>0</v>
      </c>
      <c r="Q200" s="138">
        <v>0</v>
      </c>
      <c r="R200" s="138">
        <f t="shared" si="12"/>
        <v>0</v>
      </c>
      <c r="S200" s="138">
        <v>0</v>
      </c>
      <c r="T200" s="139">
        <f t="shared" si="13"/>
        <v>0</v>
      </c>
      <c r="AR200" s="140" t="s">
        <v>223</v>
      </c>
      <c r="AT200" s="140" t="s">
        <v>122</v>
      </c>
      <c r="AU200" s="140" t="s">
        <v>20</v>
      </c>
      <c r="AY200" s="16" t="s">
        <v>171</v>
      </c>
      <c r="BE200" s="141">
        <f t="shared" si="14"/>
        <v>0</v>
      </c>
      <c r="BF200" s="141">
        <f t="shared" si="15"/>
        <v>0</v>
      </c>
      <c r="BG200" s="141">
        <f t="shared" si="16"/>
        <v>0</v>
      </c>
      <c r="BH200" s="141">
        <f t="shared" si="17"/>
        <v>0</v>
      </c>
      <c r="BI200" s="141">
        <f t="shared" si="18"/>
        <v>0</v>
      </c>
      <c r="BJ200" s="16" t="s">
        <v>37</v>
      </c>
      <c r="BK200" s="141">
        <f t="shared" si="19"/>
        <v>0</v>
      </c>
      <c r="BL200" s="16" t="s">
        <v>176</v>
      </c>
      <c r="BM200" s="140" t="s">
        <v>1147</v>
      </c>
    </row>
    <row r="201" spans="2:65" s="1" customFormat="1" ht="16.5" customHeight="1">
      <c r="B201" s="128"/>
      <c r="C201" s="167" t="s">
        <v>1148</v>
      </c>
      <c r="D201" s="167" t="s">
        <v>122</v>
      </c>
      <c r="E201" s="168" t="s">
        <v>1149</v>
      </c>
      <c r="F201" s="169" t="s">
        <v>1150</v>
      </c>
      <c r="G201" s="170" t="s">
        <v>757</v>
      </c>
      <c r="H201" s="171">
        <v>3</v>
      </c>
      <c r="I201" s="172">
        <v>0</v>
      </c>
      <c r="J201" s="172">
        <f t="shared" si="10"/>
        <v>0</v>
      </c>
      <c r="K201" s="173"/>
      <c r="L201" s="174"/>
      <c r="M201" s="175" t="s">
        <v>3</v>
      </c>
      <c r="N201" s="176" t="s">
        <v>48</v>
      </c>
      <c r="O201" s="138">
        <v>0</v>
      </c>
      <c r="P201" s="138">
        <f t="shared" si="11"/>
        <v>0</v>
      </c>
      <c r="Q201" s="138">
        <v>0</v>
      </c>
      <c r="R201" s="138">
        <f t="shared" si="12"/>
        <v>0</v>
      </c>
      <c r="S201" s="138">
        <v>0</v>
      </c>
      <c r="T201" s="139">
        <f t="shared" si="13"/>
        <v>0</v>
      </c>
      <c r="AR201" s="140" t="s">
        <v>223</v>
      </c>
      <c r="AT201" s="140" t="s">
        <v>122</v>
      </c>
      <c r="AU201" s="140" t="s">
        <v>20</v>
      </c>
      <c r="AY201" s="16" t="s">
        <v>171</v>
      </c>
      <c r="BE201" s="141">
        <f t="shared" si="14"/>
        <v>0</v>
      </c>
      <c r="BF201" s="141">
        <f t="shared" si="15"/>
        <v>0</v>
      </c>
      <c r="BG201" s="141">
        <f t="shared" si="16"/>
        <v>0</v>
      </c>
      <c r="BH201" s="141">
        <f t="shared" si="17"/>
        <v>0</v>
      </c>
      <c r="BI201" s="141">
        <f t="shared" si="18"/>
        <v>0</v>
      </c>
      <c r="BJ201" s="16" t="s">
        <v>37</v>
      </c>
      <c r="BK201" s="141">
        <f t="shared" si="19"/>
        <v>0</v>
      </c>
      <c r="BL201" s="16" t="s">
        <v>176</v>
      </c>
      <c r="BM201" s="140" t="s">
        <v>1151</v>
      </c>
    </row>
    <row r="202" spans="2:65" s="1" customFormat="1" ht="16.5" customHeight="1">
      <c r="B202" s="128"/>
      <c r="C202" s="167" t="s">
        <v>1152</v>
      </c>
      <c r="D202" s="167" t="s">
        <v>122</v>
      </c>
      <c r="E202" s="168" t="s">
        <v>1153</v>
      </c>
      <c r="F202" s="169" t="s">
        <v>1154</v>
      </c>
      <c r="G202" s="170" t="s">
        <v>757</v>
      </c>
      <c r="H202" s="171">
        <v>6</v>
      </c>
      <c r="I202" s="172">
        <v>0</v>
      </c>
      <c r="J202" s="172">
        <f t="shared" si="10"/>
        <v>0</v>
      </c>
      <c r="K202" s="173"/>
      <c r="L202" s="174"/>
      <c r="M202" s="175" t="s">
        <v>3</v>
      </c>
      <c r="N202" s="176" t="s">
        <v>48</v>
      </c>
      <c r="O202" s="138">
        <v>0</v>
      </c>
      <c r="P202" s="138">
        <f t="shared" si="11"/>
        <v>0</v>
      </c>
      <c r="Q202" s="138">
        <v>0</v>
      </c>
      <c r="R202" s="138">
        <f t="shared" si="12"/>
        <v>0</v>
      </c>
      <c r="S202" s="138">
        <v>0</v>
      </c>
      <c r="T202" s="139">
        <f t="shared" si="13"/>
        <v>0</v>
      </c>
      <c r="AR202" s="140" t="s">
        <v>223</v>
      </c>
      <c r="AT202" s="140" t="s">
        <v>122</v>
      </c>
      <c r="AU202" s="140" t="s">
        <v>20</v>
      </c>
      <c r="AY202" s="16" t="s">
        <v>171</v>
      </c>
      <c r="BE202" s="141">
        <f t="shared" si="14"/>
        <v>0</v>
      </c>
      <c r="BF202" s="141">
        <f t="shared" si="15"/>
        <v>0</v>
      </c>
      <c r="BG202" s="141">
        <f t="shared" si="16"/>
        <v>0</v>
      </c>
      <c r="BH202" s="141">
        <f t="shared" si="17"/>
        <v>0</v>
      </c>
      <c r="BI202" s="141">
        <f t="shared" si="18"/>
        <v>0</v>
      </c>
      <c r="BJ202" s="16" t="s">
        <v>37</v>
      </c>
      <c r="BK202" s="141">
        <f t="shared" si="19"/>
        <v>0</v>
      </c>
      <c r="BL202" s="16" t="s">
        <v>176</v>
      </c>
      <c r="BM202" s="140" t="s">
        <v>1155</v>
      </c>
    </row>
    <row r="203" spans="2:65" s="1" customFormat="1" ht="24.2" customHeight="1">
      <c r="B203" s="128"/>
      <c r="C203" s="167" t="s">
        <v>1156</v>
      </c>
      <c r="D203" s="167" t="s">
        <v>122</v>
      </c>
      <c r="E203" s="168" t="s">
        <v>1157</v>
      </c>
      <c r="F203" s="169" t="s">
        <v>1158</v>
      </c>
      <c r="G203" s="170" t="s">
        <v>757</v>
      </c>
      <c r="H203" s="171">
        <v>1</v>
      </c>
      <c r="I203" s="172">
        <v>0</v>
      </c>
      <c r="J203" s="172">
        <f t="shared" si="10"/>
        <v>0</v>
      </c>
      <c r="K203" s="173"/>
      <c r="L203" s="174"/>
      <c r="M203" s="175" t="s">
        <v>3</v>
      </c>
      <c r="N203" s="176" t="s">
        <v>48</v>
      </c>
      <c r="O203" s="138">
        <v>0</v>
      </c>
      <c r="P203" s="138">
        <f t="shared" si="11"/>
        <v>0</v>
      </c>
      <c r="Q203" s="138">
        <v>0</v>
      </c>
      <c r="R203" s="138">
        <f t="shared" si="12"/>
        <v>0</v>
      </c>
      <c r="S203" s="138">
        <v>0</v>
      </c>
      <c r="T203" s="139">
        <f t="shared" si="13"/>
        <v>0</v>
      </c>
      <c r="AR203" s="140" t="s">
        <v>223</v>
      </c>
      <c r="AT203" s="140" t="s">
        <v>122</v>
      </c>
      <c r="AU203" s="140" t="s">
        <v>20</v>
      </c>
      <c r="AY203" s="16" t="s">
        <v>171</v>
      </c>
      <c r="BE203" s="141">
        <f t="shared" si="14"/>
        <v>0</v>
      </c>
      <c r="BF203" s="141">
        <f t="shared" si="15"/>
        <v>0</v>
      </c>
      <c r="BG203" s="141">
        <f t="shared" si="16"/>
        <v>0</v>
      </c>
      <c r="BH203" s="141">
        <f t="shared" si="17"/>
        <v>0</v>
      </c>
      <c r="BI203" s="141">
        <f t="shared" si="18"/>
        <v>0</v>
      </c>
      <c r="BJ203" s="16" t="s">
        <v>37</v>
      </c>
      <c r="BK203" s="141">
        <f t="shared" si="19"/>
        <v>0</v>
      </c>
      <c r="BL203" s="16" t="s">
        <v>176</v>
      </c>
      <c r="BM203" s="140" t="s">
        <v>1159</v>
      </c>
    </row>
    <row r="204" spans="2:65" s="1" customFormat="1" ht="21.75" customHeight="1">
      <c r="B204" s="128"/>
      <c r="C204" s="167" t="s">
        <v>1160</v>
      </c>
      <c r="D204" s="167" t="s">
        <v>122</v>
      </c>
      <c r="E204" s="168" t="s">
        <v>1161</v>
      </c>
      <c r="F204" s="169" t="s">
        <v>1162</v>
      </c>
      <c r="G204" s="170" t="s">
        <v>757</v>
      </c>
      <c r="H204" s="171">
        <v>13</v>
      </c>
      <c r="I204" s="172">
        <v>0</v>
      </c>
      <c r="J204" s="172">
        <f t="shared" si="10"/>
        <v>0</v>
      </c>
      <c r="K204" s="173"/>
      <c r="L204" s="174"/>
      <c r="M204" s="175" t="s">
        <v>3</v>
      </c>
      <c r="N204" s="176" t="s">
        <v>48</v>
      </c>
      <c r="O204" s="138">
        <v>0</v>
      </c>
      <c r="P204" s="138">
        <f t="shared" si="11"/>
        <v>0</v>
      </c>
      <c r="Q204" s="138">
        <v>0</v>
      </c>
      <c r="R204" s="138">
        <f t="shared" si="12"/>
        <v>0</v>
      </c>
      <c r="S204" s="138">
        <v>0</v>
      </c>
      <c r="T204" s="139">
        <f t="shared" si="13"/>
        <v>0</v>
      </c>
      <c r="AR204" s="140" t="s">
        <v>223</v>
      </c>
      <c r="AT204" s="140" t="s">
        <v>122</v>
      </c>
      <c r="AU204" s="140" t="s">
        <v>20</v>
      </c>
      <c r="AY204" s="16" t="s">
        <v>171</v>
      </c>
      <c r="BE204" s="141">
        <f t="shared" si="14"/>
        <v>0</v>
      </c>
      <c r="BF204" s="141">
        <f t="shared" si="15"/>
        <v>0</v>
      </c>
      <c r="BG204" s="141">
        <f t="shared" si="16"/>
        <v>0</v>
      </c>
      <c r="BH204" s="141">
        <f t="shared" si="17"/>
        <v>0</v>
      </c>
      <c r="BI204" s="141">
        <f t="shared" si="18"/>
        <v>0</v>
      </c>
      <c r="BJ204" s="16" t="s">
        <v>37</v>
      </c>
      <c r="BK204" s="141">
        <f t="shared" si="19"/>
        <v>0</v>
      </c>
      <c r="BL204" s="16" t="s">
        <v>176</v>
      </c>
      <c r="BM204" s="140" t="s">
        <v>1163</v>
      </c>
    </row>
    <row r="205" spans="2:65" s="1" customFormat="1" ht="16.5" customHeight="1">
      <c r="B205" s="128"/>
      <c r="C205" s="167" t="s">
        <v>1164</v>
      </c>
      <c r="D205" s="167" t="s">
        <v>122</v>
      </c>
      <c r="E205" s="168" t="s">
        <v>1165</v>
      </c>
      <c r="F205" s="169" t="s">
        <v>1166</v>
      </c>
      <c r="G205" s="170" t="s">
        <v>757</v>
      </c>
      <c r="H205" s="171">
        <v>3</v>
      </c>
      <c r="I205" s="172">
        <v>0</v>
      </c>
      <c r="J205" s="172">
        <f t="shared" si="10"/>
        <v>0</v>
      </c>
      <c r="K205" s="173"/>
      <c r="L205" s="174"/>
      <c r="M205" s="175" t="s">
        <v>3</v>
      </c>
      <c r="N205" s="176" t="s">
        <v>48</v>
      </c>
      <c r="O205" s="138">
        <v>0</v>
      </c>
      <c r="P205" s="138">
        <f t="shared" si="11"/>
        <v>0</v>
      </c>
      <c r="Q205" s="138">
        <v>0</v>
      </c>
      <c r="R205" s="138">
        <f t="shared" si="12"/>
        <v>0</v>
      </c>
      <c r="S205" s="138">
        <v>0</v>
      </c>
      <c r="T205" s="139">
        <f t="shared" si="13"/>
        <v>0</v>
      </c>
      <c r="AR205" s="140" t="s">
        <v>223</v>
      </c>
      <c r="AT205" s="140" t="s">
        <v>122</v>
      </c>
      <c r="AU205" s="140" t="s">
        <v>20</v>
      </c>
      <c r="AY205" s="16" t="s">
        <v>171</v>
      </c>
      <c r="BE205" s="141">
        <f t="shared" si="14"/>
        <v>0</v>
      </c>
      <c r="BF205" s="141">
        <f t="shared" si="15"/>
        <v>0</v>
      </c>
      <c r="BG205" s="141">
        <f t="shared" si="16"/>
        <v>0</v>
      </c>
      <c r="BH205" s="141">
        <f t="shared" si="17"/>
        <v>0</v>
      </c>
      <c r="BI205" s="141">
        <f t="shared" si="18"/>
        <v>0</v>
      </c>
      <c r="BJ205" s="16" t="s">
        <v>37</v>
      </c>
      <c r="BK205" s="141">
        <f t="shared" si="19"/>
        <v>0</v>
      </c>
      <c r="BL205" s="16" t="s">
        <v>176</v>
      </c>
      <c r="BM205" s="140" t="s">
        <v>1167</v>
      </c>
    </row>
    <row r="206" spans="2:65" s="1" customFormat="1" ht="24.2" customHeight="1">
      <c r="B206" s="128"/>
      <c r="C206" s="167" t="s">
        <v>1168</v>
      </c>
      <c r="D206" s="167" t="s">
        <v>122</v>
      </c>
      <c r="E206" s="168" t="s">
        <v>1169</v>
      </c>
      <c r="F206" s="169" t="s">
        <v>1170</v>
      </c>
      <c r="G206" s="170" t="s">
        <v>757</v>
      </c>
      <c r="H206" s="171">
        <v>6</v>
      </c>
      <c r="I206" s="172">
        <v>0</v>
      </c>
      <c r="J206" s="172">
        <f t="shared" si="10"/>
        <v>0</v>
      </c>
      <c r="K206" s="173"/>
      <c r="L206" s="174"/>
      <c r="M206" s="175" t="s">
        <v>3</v>
      </c>
      <c r="N206" s="176" t="s">
        <v>48</v>
      </c>
      <c r="O206" s="138">
        <v>0</v>
      </c>
      <c r="P206" s="138">
        <f t="shared" si="11"/>
        <v>0</v>
      </c>
      <c r="Q206" s="138">
        <v>0</v>
      </c>
      <c r="R206" s="138">
        <f t="shared" si="12"/>
        <v>0</v>
      </c>
      <c r="S206" s="138">
        <v>0</v>
      </c>
      <c r="T206" s="139">
        <f t="shared" si="13"/>
        <v>0</v>
      </c>
      <c r="AR206" s="140" t="s">
        <v>223</v>
      </c>
      <c r="AT206" s="140" t="s">
        <v>122</v>
      </c>
      <c r="AU206" s="140" t="s">
        <v>20</v>
      </c>
      <c r="AY206" s="16" t="s">
        <v>171</v>
      </c>
      <c r="BE206" s="141">
        <f t="shared" si="14"/>
        <v>0</v>
      </c>
      <c r="BF206" s="141">
        <f t="shared" si="15"/>
        <v>0</v>
      </c>
      <c r="BG206" s="141">
        <f t="shared" si="16"/>
        <v>0</v>
      </c>
      <c r="BH206" s="141">
        <f t="shared" si="17"/>
        <v>0</v>
      </c>
      <c r="BI206" s="141">
        <f t="shared" si="18"/>
        <v>0</v>
      </c>
      <c r="BJ206" s="16" t="s">
        <v>37</v>
      </c>
      <c r="BK206" s="141">
        <f t="shared" si="19"/>
        <v>0</v>
      </c>
      <c r="BL206" s="16" t="s">
        <v>176</v>
      </c>
      <c r="BM206" s="140" t="s">
        <v>1171</v>
      </c>
    </row>
    <row r="207" spans="2:65" s="1" customFormat="1" ht="21.75" customHeight="1">
      <c r="B207" s="128"/>
      <c r="C207" s="167" t="s">
        <v>1172</v>
      </c>
      <c r="D207" s="167" t="s">
        <v>122</v>
      </c>
      <c r="E207" s="168" t="s">
        <v>1173</v>
      </c>
      <c r="F207" s="169" t="s">
        <v>1174</v>
      </c>
      <c r="G207" s="170" t="s">
        <v>757</v>
      </c>
      <c r="H207" s="171">
        <v>3</v>
      </c>
      <c r="I207" s="172">
        <v>0</v>
      </c>
      <c r="J207" s="172">
        <f t="shared" si="10"/>
        <v>0</v>
      </c>
      <c r="K207" s="173"/>
      <c r="L207" s="174"/>
      <c r="M207" s="175" t="s">
        <v>3</v>
      </c>
      <c r="N207" s="176" t="s">
        <v>48</v>
      </c>
      <c r="O207" s="138">
        <v>0</v>
      </c>
      <c r="P207" s="138">
        <f t="shared" si="11"/>
        <v>0</v>
      </c>
      <c r="Q207" s="138">
        <v>0</v>
      </c>
      <c r="R207" s="138">
        <f t="shared" si="12"/>
        <v>0</v>
      </c>
      <c r="S207" s="138">
        <v>0</v>
      </c>
      <c r="T207" s="139">
        <f t="shared" si="13"/>
        <v>0</v>
      </c>
      <c r="AR207" s="140" t="s">
        <v>223</v>
      </c>
      <c r="AT207" s="140" t="s">
        <v>122</v>
      </c>
      <c r="AU207" s="140" t="s">
        <v>20</v>
      </c>
      <c r="AY207" s="16" t="s">
        <v>171</v>
      </c>
      <c r="BE207" s="141">
        <f t="shared" si="14"/>
        <v>0</v>
      </c>
      <c r="BF207" s="141">
        <f t="shared" si="15"/>
        <v>0</v>
      </c>
      <c r="BG207" s="141">
        <f t="shared" si="16"/>
        <v>0</v>
      </c>
      <c r="BH207" s="141">
        <f t="shared" si="17"/>
        <v>0</v>
      </c>
      <c r="BI207" s="141">
        <f t="shared" si="18"/>
        <v>0</v>
      </c>
      <c r="BJ207" s="16" t="s">
        <v>37</v>
      </c>
      <c r="BK207" s="141">
        <f t="shared" si="19"/>
        <v>0</v>
      </c>
      <c r="BL207" s="16" t="s">
        <v>176</v>
      </c>
      <c r="BM207" s="140" t="s">
        <v>1175</v>
      </c>
    </row>
    <row r="208" spans="2:65" s="1" customFormat="1" ht="16.5" customHeight="1">
      <c r="B208" s="128"/>
      <c r="C208" s="167" t="s">
        <v>1176</v>
      </c>
      <c r="D208" s="167" t="s">
        <v>122</v>
      </c>
      <c r="E208" s="168" t="s">
        <v>1177</v>
      </c>
      <c r="F208" s="169" t="s">
        <v>1178</v>
      </c>
      <c r="G208" s="170" t="s">
        <v>757</v>
      </c>
      <c r="H208" s="171">
        <v>19</v>
      </c>
      <c r="I208" s="172">
        <v>0</v>
      </c>
      <c r="J208" s="172">
        <f t="shared" si="10"/>
        <v>0</v>
      </c>
      <c r="K208" s="173"/>
      <c r="L208" s="174"/>
      <c r="M208" s="175" t="s">
        <v>3</v>
      </c>
      <c r="N208" s="176" t="s">
        <v>48</v>
      </c>
      <c r="O208" s="138">
        <v>0</v>
      </c>
      <c r="P208" s="138">
        <f t="shared" si="11"/>
        <v>0</v>
      </c>
      <c r="Q208" s="138">
        <v>0</v>
      </c>
      <c r="R208" s="138">
        <f t="shared" si="12"/>
        <v>0</v>
      </c>
      <c r="S208" s="138">
        <v>0</v>
      </c>
      <c r="T208" s="139">
        <f t="shared" si="13"/>
        <v>0</v>
      </c>
      <c r="AR208" s="140" t="s">
        <v>223</v>
      </c>
      <c r="AT208" s="140" t="s">
        <v>122</v>
      </c>
      <c r="AU208" s="140" t="s">
        <v>20</v>
      </c>
      <c r="AY208" s="16" t="s">
        <v>171</v>
      </c>
      <c r="BE208" s="141">
        <f t="shared" si="14"/>
        <v>0</v>
      </c>
      <c r="BF208" s="141">
        <f t="shared" si="15"/>
        <v>0</v>
      </c>
      <c r="BG208" s="141">
        <f t="shared" si="16"/>
        <v>0</v>
      </c>
      <c r="BH208" s="141">
        <f t="shared" si="17"/>
        <v>0</v>
      </c>
      <c r="BI208" s="141">
        <f t="shared" si="18"/>
        <v>0</v>
      </c>
      <c r="BJ208" s="16" t="s">
        <v>37</v>
      </c>
      <c r="BK208" s="141">
        <f t="shared" si="19"/>
        <v>0</v>
      </c>
      <c r="BL208" s="16" t="s">
        <v>176</v>
      </c>
      <c r="BM208" s="140" t="s">
        <v>1179</v>
      </c>
    </row>
    <row r="209" spans="2:65" s="1" customFormat="1" ht="16.5" customHeight="1">
      <c r="B209" s="128"/>
      <c r="C209" s="167" t="s">
        <v>1180</v>
      </c>
      <c r="D209" s="167" t="s">
        <v>122</v>
      </c>
      <c r="E209" s="168" t="s">
        <v>1181</v>
      </c>
      <c r="F209" s="169" t="s">
        <v>1182</v>
      </c>
      <c r="G209" s="170" t="s">
        <v>757</v>
      </c>
      <c r="H209" s="171">
        <v>3</v>
      </c>
      <c r="I209" s="172">
        <v>0</v>
      </c>
      <c r="J209" s="172">
        <f t="shared" si="10"/>
        <v>0</v>
      </c>
      <c r="K209" s="173"/>
      <c r="L209" s="174"/>
      <c r="M209" s="175" t="s">
        <v>3</v>
      </c>
      <c r="N209" s="176" t="s">
        <v>48</v>
      </c>
      <c r="O209" s="138">
        <v>0</v>
      </c>
      <c r="P209" s="138">
        <f t="shared" si="11"/>
        <v>0</v>
      </c>
      <c r="Q209" s="138">
        <v>0</v>
      </c>
      <c r="R209" s="138">
        <f t="shared" si="12"/>
        <v>0</v>
      </c>
      <c r="S209" s="138">
        <v>0</v>
      </c>
      <c r="T209" s="139">
        <f t="shared" si="13"/>
        <v>0</v>
      </c>
      <c r="AR209" s="140" t="s">
        <v>223</v>
      </c>
      <c r="AT209" s="140" t="s">
        <v>122</v>
      </c>
      <c r="AU209" s="140" t="s">
        <v>20</v>
      </c>
      <c r="AY209" s="16" t="s">
        <v>171</v>
      </c>
      <c r="BE209" s="141">
        <f t="shared" si="14"/>
        <v>0</v>
      </c>
      <c r="BF209" s="141">
        <f t="shared" si="15"/>
        <v>0</v>
      </c>
      <c r="BG209" s="141">
        <f t="shared" si="16"/>
        <v>0</v>
      </c>
      <c r="BH209" s="141">
        <f t="shared" si="17"/>
        <v>0</v>
      </c>
      <c r="BI209" s="141">
        <f t="shared" si="18"/>
        <v>0</v>
      </c>
      <c r="BJ209" s="16" t="s">
        <v>37</v>
      </c>
      <c r="BK209" s="141">
        <f t="shared" si="19"/>
        <v>0</v>
      </c>
      <c r="BL209" s="16" t="s">
        <v>176</v>
      </c>
      <c r="BM209" s="140" t="s">
        <v>1183</v>
      </c>
    </row>
    <row r="210" spans="2:65" s="1" customFormat="1" ht="24.2" customHeight="1">
      <c r="B210" s="128"/>
      <c r="C210" s="129" t="s">
        <v>1184</v>
      </c>
      <c r="D210" s="129" t="s">
        <v>116</v>
      </c>
      <c r="E210" s="130" t="s">
        <v>1185</v>
      </c>
      <c r="F210" s="131" t="s">
        <v>1186</v>
      </c>
      <c r="G210" s="132" t="s">
        <v>244</v>
      </c>
      <c r="H210" s="133">
        <v>40</v>
      </c>
      <c r="I210" s="134">
        <v>0</v>
      </c>
      <c r="J210" s="134">
        <f t="shared" si="10"/>
        <v>0</v>
      </c>
      <c r="K210" s="135"/>
      <c r="L210" s="29"/>
      <c r="M210" s="136" t="s">
        <v>3</v>
      </c>
      <c r="N210" s="137" t="s">
        <v>48</v>
      </c>
      <c r="O210" s="138">
        <v>0.25900000000000001</v>
      </c>
      <c r="P210" s="138">
        <f t="shared" si="11"/>
        <v>10.36</v>
      </c>
      <c r="Q210" s="138">
        <v>5.0000000000000002E-5</v>
      </c>
      <c r="R210" s="138">
        <f t="shared" si="12"/>
        <v>2E-3</v>
      </c>
      <c r="S210" s="138">
        <v>0</v>
      </c>
      <c r="T210" s="139">
        <f t="shared" si="13"/>
        <v>0</v>
      </c>
      <c r="AR210" s="140" t="s">
        <v>176</v>
      </c>
      <c r="AT210" s="140" t="s">
        <v>116</v>
      </c>
      <c r="AU210" s="140" t="s">
        <v>20</v>
      </c>
      <c r="AY210" s="16" t="s">
        <v>171</v>
      </c>
      <c r="BE210" s="141">
        <f t="shared" si="14"/>
        <v>0</v>
      </c>
      <c r="BF210" s="141">
        <f t="shared" si="15"/>
        <v>0</v>
      </c>
      <c r="BG210" s="141">
        <f t="shared" si="16"/>
        <v>0</v>
      </c>
      <c r="BH210" s="141">
        <f t="shared" si="17"/>
        <v>0</v>
      </c>
      <c r="BI210" s="141">
        <f t="shared" si="18"/>
        <v>0</v>
      </c>
      <c r="BJ210" s="16" t="s">
        <v>37</v>
      </c>
      <c r="BK210" s="141">
        <f t="shared" si="19"/>
        <v>0</v>
      </c>
      <c r="BL210" s="16" t="s">
        <v>176</v>
      </c>
      <c r="BM210" s="140" t="s">
        <v>1187</v>
      </c>
    </row>
    <row r="211" spans="2:65" s="1" customFormat="1">
      <c r="B211" s="29"/>
      <c r="D211" s="142" t="s">
        <v>178</v>
      </c>
      <c r="F211" s="143" t="s">
        <v>1188</v>
      </c>
      <c r="L211" s="29"/>
      <c r="M211" s="144"/>
      <c r="T211" s="50"/>
      <c r="AT211" s="16" t="s">
        <v>178</v>
      </c>
      <c r="AU211" s="16" t="s">
        <v>20</v>
      </c>
    </row>
    <row r="212" spans="2:65" s="12" customFormat="1">
      <c r="B212" s="145"/>
      <c r="D212" s="146" t="s">
        <v>180</v>
      </c>
      <c r="E212" s="147" t="s">
        <v>3</v>
      </c>
      <c r="F212" s="148" t="s">
        <v>1189</v>
      </c>
      <c r="H212" s="149">
        <v>40</v>
      </c>
      <c r="L212" s="145"/>
      <c r="M212" s="150"/>
      <c r="T212" s="151"/>
      <c r="AT212" s="147" t="s">
        <v>180</v>
      </c>
      <c r="AU212" s="147" t="s">
        <v>20</v>
      </c>
      <c r="AV212" s="12" t="s">
        <v>20</v>
      </c>
      <c r="AW212" s="12" t="s">
        <v>36</v>
      </c>
      <c r="AX212" s="12" t="s">
        <v>37</v>
      </c>
      <c r="AY212" s="147" t="s">
        <v>171</v>
      </c>
    </row>
    <row r="213" spans="2:65" s="1" customFormat="1" ht="24.2" customHeight="1">
      <c r="B213" s="128"/>
      <c r="C213" s="129" t="s">
        <v>1190</v>
      </c>
      <c r="D213" s="129" t="s">
        <v>116</v>
      </c>
      <c r="E213" s="130" t="s">
        <v>1191</v>
      </c>
      <c r="F213" s="131" t="s">
        <v>1192</v>
      </c>
      <c r="G213" s="132" t="s">
        <v>244</v>
      </c>
      <c r="H213" s="133">
        <v>33</v>
      </c>
      <c r="I213" s="134">
        <v>0</v>
      </c>
      <c r="J213" s="134">
        <f>ROUND(I213*H213,2)</f>
        <v>0</v>
      </c>
      <c r="K213" s="135"/>
      <c r="L213" s="29"/>
      <c r="M213" s="136" t="s">
        <v>3</v>
      </c>
      <c r="N213" s="137" t="s">
        <v>48</v>
      </c>
      <c r="O213" s="138">
        <v>0.57399999999999995</v>
      </c>
      <c r="P213" s="138">
        <f>O213*H213</f>
        <v>18.942</v>
      </c>
      <c r="Q213" s="138">
        <v>5.0000000000000002E-5</v>
      </c>
      <c r="R213" s="138">
        <f>Q213*H213</f>
        <v>1.65E-3</v>
      </c>
      <c r="S213" s="138">
        <v>0</v>
      </c>
      <c r="T213" s="139">
        <f>S213*H213</f>
        <v>0</v>
      </c>
      <c r="AR213" s="140" t="s">
        <v>176</v>
      </c>
      <c r="AT213" s="140" t="s">
        <v>116</v>
      </c>
      <c r="AU213" s="140" t="s">
        <v>20</v>
      </c>
      <c r="AY213" s="16" t="s">
        <v>171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6" t="s">
        <v>37</v>
      </c>
      <c r="BK213" s="141">
        <f>ROUND(I213*H213,2)</f>
        <v>0</v>
      </c>
      <c r="BL213" s="16" t="s">
        <v>176</v>
      </c>
      <c r="BM213" s="140" t="s">
        <v>1193</v>
      </c>
    </row>
    <row r="214" spans="2:65" s="1" customFormat="1">
      <c r="B214" s="29"/>
      <c r="D214" s="142" t="s">
        <v>178</v>
      </c>
      <c r="F214" s="143" t="s">
        <v>1194</v>
      </c>
      <c r="L214" s="29"/>
      <c r="M214" s="144"/>
      <c r="T214" s="50"/>
      <c r="AT214" s="16" t="s">
        <v>178</v>
      </c>
      <c r="AU214" s="16" t="s">
        <v>20</v>
      </c>
    </row>
    <row r="215" spans="2:65" s="12" customFormat="1">
      <c r="B215" s="145"/>
      <c r="D215" s="146" t="s">
        <v>180</v>
      </c>
      <c r="E215" s="147" t="s">
        <v>3</v>
      </c>
      <c r="F215" s="148" t="s">
        <v>1195</v>
      </c>
      <c r="H215" s="149">
        <v>33</v>
      </c>
      <c r="L215" s="145"/>
      <c r="M215" s="150"/>
      <c r="T215" s="151"/>
      <c r="AT215" s="147" t="s">
        <v>180</v>
      </c>
      <c r="AU215" s="147" t="s">
        <v>20</v>
      </c>
      <c r="AV215" s="12" t="s">
        <v>20</v>
      </c>
      <c r="AW215" s="12" t="s">
        <v>36</v>
      </c>
      <c r="AX215" s="12" t="s">
        <v>37</v>
      </c>
      <c r="AY215" s="147" t="s">
        <v>171</v>
      </c>
    </row>
    <row r="216" spans="2:65" s="1" customFormat="1" ht="24.2" customHeight="1">
      <c r="B216" s="128"/>
      <c r="C216" s="129" t="s">
        <v>1196</v>
      </c>
      <c r="D216" s="129" t="s">
        <v>116</v>
      </c>
      <c r="E216" s="130" t="s">
        <v>1197</v>
      </c>
      <c r="F216" s="131" t="s">
        <v>1198</v>
      </c>
      <c r="G216" s="132" t="s">
        <v>244</v>
      </c>
      <c r="H216" s="133">
        <v>30</v>
      </c>
      <c r="I216" s="134">
        <v>0</v>
      </c>
      <c r="J216" s="134">
        <f>ROUND(I216*H216,2)</f>
        <v>0</v>
      </c>
      <c r="K216" s="135"/>
      <c r="L216" s="29"/>
      <c r="M216" s="136" t="s">
        <v>3</v>
      </c>
      <c r="N216" s="137" t="s">
        <v>48</v>
      </c>
      <c r="O216" s="138">
        <v>0.87</v>
      </c>
      <c r="P216" s="138">
        <f>O216*H216</f>
        <v>26.1</v>
      </c>
      <c r="Q216" s="138">
        <v>6.0000000000000002E-5</v>
      </c>
      <c r="R216" s="138">
        <f>Q216*H216</f>
        <v>1.8E-3</v>
      </c>
      <c r="S216" s="138">
        <v>0</v>
      </c>
      <c r="T216" s="139">
        <f>S216*H216</f>
        <v>0</v>
      </c>
      <c r="AR216" s="140" t="s">
        <v>176</v>
      </c>
      <c r="AT216" s="140" t="s">
        <v>116</v>
      </c>
      <c r="AU216" s="140" t="s">
        <v>20</v>
      </c>
      <c r="AY216" s="16" t="s">
        <v>171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6" t="s">
        <v>37</v>
      </c>
      <c r="BK216" s="141">
        <f>ROUND(I216*H216,2)</f>
        <v>0</v>
      </c>
      <c r="BL216" s="16" t="s">
        <v>176</v>
      </c>
      <c r="BM216" s="140" t="s">
        <v>1199</v>
      </c>
    </row>
    <row r="217" spans="2:65" s="1" customFormat="1">
      <c r="B217" s="29"/>
      <c r="D217" s="142" t="s">
        <v>178</v>
      </c>
      <c r="F217" s="143" t="s">
        <v>1200</v>
      </c>
      <c r="L217" s="29"/>
      <c r="M217" s="144"/>
      <c r="T217" s="50"/>
      <c r="AT217" s="16" t="s">
        <v>178</v>
      </c>
      <c r="AU217" s="16" t="s">
        <v>20</v>
      </c>
    </row>
    <row r="218" spans="2:65" s="12" customFormat="1">
      <c r="B218" s="145"/>
      <c r="D218" s="146" t="s">
        <v>180</v>
      </c>
      <c r="E218" s="147" t="s">
        <v>3</v>
      </c>
      <c r="F218" s="148" t="s">
        <v>1201</v>
      </c>
      <c r="H218" s="149">
        <v>30</v>
      </c>
      <c r="L218" s="145"/>
      <c r="M218" s="150"/>
      <c r="T218" s="151"/>
      <c r="AT218" s="147" t="s">
        <v>180</v>
      </c>
      <c r="AU218" s="147" t="s">
        <v>20</v>
      </c>
      <c r="AV218" s="12" t="s">
        <v>20</v>
      </c>
      <c r="AW218" s="12" t="s">
        <v>36</v>
      </c>
      <c r="AX218" s="12" t="s">
        <v>37</v>
      </c>
      <c r="AY218" s="147" t="s">
        <v>171</v>
      </c>
    </row>
    <row r="219" spans="2:65" s="1" customFormat="1" ht="24.2" customHeight="1">
      <c r="B219" s="128"/>
      <c r="C219" s="167" t="s">
        <v>1202</v>
      </c>
      <c r="D219" s="167" t="s">
        <v>122</v>
      </c>
      <c r="E219" s="168" t="s">
        <v>1203</v>
      </c>
      <c r="F219" s="169" t="s">
        <v>1204</v>
      </c>
      <c r="G219" s="170" t="s">
        <v>244</v>
      </c>
      <c r="H219" s="171">
        <v>130</v>
      </c>
      <c r="I219" s="172">
        <v>0</v>
      </c>
      <c r="J219" s="172">
        <f>ROUND(I219*H219,2)</f>
        <v>0</v>
      </c>
      <c r="K219" s="173"/>
      <c r="L219" s="174"/>
      <c r="M219" s="175" t="s">
        <v>3</v>
      </c>
      <c r="N219" s="176" t="s">
        <v>48</v>
      </c>
      <c r="O219" s="138">
        <v>0</v>
      </c>
      <c r="P219" s="138">
        <f>O219*H219</f>
        <v>0</v>
      </c>
      <c r="Q219" s="138">
        <v>7.0899999999999999E-3</v>
      </c>
      <c r="R219" s="138">
        <f>Q219*H219</f>
        <v>0.92169999999999996</v>
      </c>
      <c r="S219" s="138">
        <v>0</v>
      </c>
      <c r="T219" s="139">
        <f>S219*H219</f>
        <v>0</v>
      </c>
      <c r="AR219" s="140" t="s">
        <v>223</v>
      </c>
      <c r="AT219" s="140" t="s">
        <v>122</v>
      </c>
      <c r="AU219" s="140" t="s">
        <v>20</v>
      </c>
      <c r="AY219" s="16" t="s">
        <v>171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6" t="s">
        <v>37</v>
      </c>
      <c r="BK219" s="141">
        <f>ROUND(I219*H219,2)</f>
        <v>0</v>
      </c>
      <c r="BL219" s="16" t="s">
        <v>176</v>
      </c>
      <c r="BM219" s="140" t="s">
        <v>1205</v>
      </c>
    </row>
    <row r="220" spans="2:65" s="12" customFormat="1">
      <c r="B220" s="145"/>
      <c r="D220" s="146" t="s">
        <v>180</v>
      </c>
      <c r="E220" s="147" t="s">
        <v>3</v>
      </c>
      <c r="F220" s="148" t="s">
        <v>1206</v>
      </c>
      <c r="H220" s="149">
        <v>130</v>
      </c>
      <c r="L220" s="145"/>
      <c r="M220" s="150"/>
      <c r="T220" s="151"/>
      <c r="AT220" s="147" t="s">
        <v>180</v>
      </c>
      <c r="AU220" s="147" t="s">
        <v>20</v>
      </c>
      <c r="AV220" s="12" t="s">
        <v>20</v>
      </c>
      <c r="AW220" s="12" t="s">
        <v>36</v>
      </c>
      <c r="AX220" s="12" t="s">
        <v>37</v>
      </c>
      <c r="AY220" s="147" t="s">
        <v>171</v>
      </c>
    </row>
    <row r="221" spans="2:65" s="1" customFormat="1" ht="24.2" customHeight="1">
      <c r="B221" s="128"/>
      <c r="C221" s="167" t="s">
        <v>1207</v>
      </c>
      <c r="D221" s="167" t="s">
        <v>122</v>
      </c>
      <c r="E221" s="168" t="s">
        <v>1208</v>
      </c>
      <c r="F221" s="169" t="s">
        <v>1209</v>
      </c>
      <c r="G221" s="170" t="s">
        <v>244</v>
      </c>
      <c r="H221" s="171">
        <v>99</v>
      </c>
      <c r="I221" s="172">
        <v>0</v>
      </c>
      <c r="J221" s="172">
        <f>ROUND(I221*H221,2)</f>
        <v>0</v>
      </c>
      <c r="K221" s="173"/>
      <c r="L221" s="174"/>
      <c r="M221" s="175" t="s">
        <v>3</v>
      </c>
      <c r="N221" s="176" t="s">
        <v>48</v>
      </c>
      <c r="O221" s="138">
        <v>0</v>
      </c>
      <c r="P221" s="138">
        <f>O221*H221</f>
        <v>0</v>
      </c>
      <c r="Q221" s="138">
        <v>7.0899999999999999E-3</v>
      </c>
      <c r="R221" s="138">
        <f>Q221*H221</f>
        <v>0.70191000000000003</v>
      </c>
      <c r="S221" s="138">
        <v>0</v>
      </c>
      <c r="T221" s="139">
        <f>S221*H221</f>
        <v>0</v>
      </c>
      <c r="AR221" s="140" t="s">
        <v>223</v>
      </c>
      <c r="AT221" s="140" t="s">
        <v>122</v>
      </c>
      <c r="AU221" s="140" t="s">
        <v>20</v>
      </c>
      <c r="AY221" s="16" t="s">
        <v>171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6" t="s">
        <v>37</v>
      </c>
      <c r="BK221" s="141">
        <f>ROUND(I221*H221,2)</f>
        <v>0</v>
      </c>
      <c r="BL221" s="16" t="s">
        <v>176</v>
      </c>
      <c r="BM221" s="140" t="s">
        <v>1210</v>
      </c>
    </row>
    <row r="222" spans="2:65" s="12" customFormat="1">
      <c r="B222" s="145"/>
      <c r="D222" s="146" t="s">
        <v>180</v>
      </c>
      <c r="E222" s="147" t="s">
        <v>3</v>
      </c>
      <c r="F222" s="148" t="s">
        <v>1211</v>
      </c>
      <c r="H222" s="149">
        <v>99</v>
      </c>
      <c r="L222" s="145"/>
      <c r="M222" s="150"/>
      <c r="T222" s="151"/>
      <c r="AT222" s="147" t="s">
        <v>180</v>
      </c>
      <c r="AU222" s="147" t="s">
        <v>20</v>
      </c>
      <c r="AV222" s="12" t="s">
        <v>20</v>
      </c>
      <c r="AW222" s="12" t="s">
        <v>36</v>
      </c>
      <c r="AX222" s="12" t="s">
        <v>37</v>
      </c>
      <c r="AY222" s="147" t="s">
        <v>171</v>
      </c>
    </row>
    <row r="223" spans="2:65" s="1" customFormat="1" ht="33" customHeight="1">
      <c r="B223" s="128"/>
      <c r="C223" s="129" t="s">
        <v>1212</v>
      </c>
      <c r="D223" s="129" t="s">
        <v>116</v>
      </c>
      <c r="E223" s="130" t="s">
        <v>1213</v>
      </c>
      <c r="F223" s="131" t="s">
        <v>1214</v>
      </c>
      <c r="G223" s="132" t="s">
        <v>244</v>
      </c>
      <c r="H223" s="133">
        <v>121</v>
      </c>
      <c r="I223" s="134">
        <v>0</v>
      </c>
      <c r="J223" s="134">
        <f>ROUND(I223*H223,2)</f>
        <v>0</v>
      </c>
      <c r="K223" s="135"/>
      <c r="L223" s="29"/>
      <c r="M223" s="136" t="s">
        <v>3</v>
      </c>
      <c r="N223" s="137" t="s">
        <v>48</v>
      </c>
      <c r="O223" s="138">
        <v>0.23400000000000001</v>
      </c>
      <c r="P223" s="138">
        <f>O223*H223</f>
        <v>28.314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176</v>
      </c>
      <c r="AT223" s="140" t="s">
        <v>116</v>
      </c>
      <c r="AU223" s="140" t="s">
        <v>20</v>
      </c>
      <c r="AY223" s="16" t="s">
        <v>171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6" t="s">
        <v>37</v>
      </c>
      <c r="BK223" s="141">
        <f>ROUND(I223*H223,2)</f>
        <v>0</v>
      </c>
      <c r="BL223" s="16" t="s">
        <v>176</v>
      </c>
      <c r="BM223" s="140" t="s">
        <v>1215</v>
      </c>
    </row>
    <row r="224" spans="2:65" s="1" customFormat="1">
      <c r="B224" s="29"/>
      <c r="D224" s="142" t="s">
        <v>178</v>
      </c>
      <c r="F224" s="143" t="s">
        <v>1216</v>
      </c>
      <c r="L224" s="29"/>
      <c r="M224" s="144"/>
      <c r="T224" s="50"/>
      <c r="AT224" s="16" t="s">
        <v>178</v>
      </c>
      <c r="AU224" s="16" t="s">
        <v>20</v>
      </c>
    </row>
    <row r="225" spans="2:65" s="12" customFormat="1">
      <c r="B225" s="145"/>
      <c r="D225" s="146" t="s">
        <v>180</v>
      </c>
      <c r="E225" s="147" t="s">
        <v>3</v>
      </c>
      <c r="F225" s="148" t="s">
        <v>913</v>
      </c>
      <c r="H225" s="149">
        <v>103</v>
      </c>
      <c r="L225" s="145"/>
      <c r="M225" s="150"/>
      <c r="T225" s="151"/>
      <c r="AT225" s="147" t="s">
        <v>180</v>
      </c>
      <c r="AU225" s="147" t="s">
        <v>20</v>
      </c>
      <c r="AV225" s="12" t="s">
        <v>20</v>
      </c>
      <c r="AW225" s="12" t="s">
        <v>36</v>
      </c>
      <c r="AX225" s="12" t="s">
        <v>77</v>
      </c>
      <c r="AY225" s="147" t="s">
        <v>171</v>
      </c>
    </row>
    <row r="226" spans="2:65" s="12" customFormat="1">
      <c r="B226" s="145"/>
      <c r="D226" s="146" t="s">
        <v>180</v>
      </c>
      <c r="E226" s="147" t="s">
        <v>3</v>
      </c>
      <c r="F226" s="148" t="s">
        <v>1217</v>
      </c>
      <c r="H226" s="149">
        <v>18</v>
      </c>
      <c r="L226" s="145"/>
      <c r="M226" s="150"/>
      <c r="T226" s="151"/>
      <c r="AT226" s="147" t="s">
        <v>180</v>
      </c>
      <c r="AU226" s="147" t="s">
        <v>20</v>
      </c>
      <c r="AV226" s="12" t="s">
        <v>20</v>
      </c>
      <c r="AW226" s="12" t="s">
        <v>36</v>
      </c>
      <c r="AX226" s="12" t="s">
        <v>77</v>
      </c>
      <c r="AY226" s="147" t="s">
        <v>171</v>
      </c>
    </row>
    <row r="227" spans="2:65" s="13" customFormat="1">
      <c r="B227" s="152"/>
      <c r="D227" s="146" t="s">
        <v>180</v>
      </c>
      <c r="E227" s="153" t="s">
        <v>3</v>
      </c>
      <c r="F227" s="154" t="s">
        <v>188</v>
      </c>
      <c r="H227" s="155">
        <v>121</v>
      </c>
      <c r="L227" s="152"/>
      <c r="M227" s="156"/>
      <c r="T227" s="157"/>
      <c r="AT227" s="153" t="s">
        <v>180</v>
      </c>
      <c r="AU227" s="153" t="s">
        <v>20</v>
      </c>
      <c r="AV227" s="13" t="s">
        <v>176</v>
      </c>
      <c r="AW227" s="13" t="s">
        <v>36</v>
      </c>
      <c r="AX227" s="13" t="s">
        <v>37</v>
      </c>
      <c r="AY227" s="153" t="s">
        <v>171</v>
      </c>
    </row>
    <row r="228" spans="2:65" s="1" customFormat="1" ht="24.2" customHeight="1">
      <c r="B228" s="128"/>
      <c r="C228" s="129" t="s">
        <v>1218</v>
      </c>
      <c r="D228" s="129" t="s">
        <v>116</v>
      </c>
      <c r="E228" s="130" t="s">
        <v>1219</v>
      </c>
      <c r="F228" s="131" t="s">
        <v>1220</v>
      </c>
      <c r="G228" s="132" t="s">
        <v>244</v>
      </c>
      <c r="H228" s="133">
        <v>103</v>
      </c>
      <c r="I228" s="134">
        <v>0</v>
      </c>
      <c r="J228" s="134">
        <f>ROUND(I228*H228,2)</f>
        <v>0</v>
      </c>
      <c r="K228" s="135"/>
      <c r="L228" s="29"/>
      <c r="M228" s="136" t="s">
        <v>3</v>
      </c>
      <c r="N228" s="137" t="s">
        <v>48</v>
      </c>
      <c r="O228" s="138">
        <v>0.24199999999999999</v>
      </c>
      <c r="P228" s="138">
        <f>O228*H228</f>
        <v>24.925999999999998</v>
      </c>
      <c r="Q228" s="138">
        <v>0</v>
      </c>
      <c r="R228" s="138">
        <f>Q228*H228</f>
        <v>0</v>
      </c>
      <c r="S228" s="138">
        <v>0</v>
      </c>
      <c r="T228" s="139">
        <f>S228*H228</f>
        <v>0</v>
      </c>
      <c r="AR228" s="140" t="s">
        <v>176</v>
      </c>
      <c r="AT228" s="140" t="s">
        <v>116</v>
      </c>
      <c r="AU228" s="140" t="s">
        <v>20</v>
      </c>
      <c r="AY228" s="16" t="s">
        <v>171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6" t="s">
        <v>37</v>
      </c>
      <c r="BK228" s="141">
        <f>ROUND(I228*H228,2)</f>
        <v>0</v>
      </c>
      <c r="BL228" s="16" t="s">
        <v>176</v>
      </c>
      <c r="BM228" s="140" t="s">
        <v>1221</v>
      </c>
    </row>
    <row r="229" spans="2:65" s="1" customFormat="1">
      <c r="B229" s="29"/>
      <c r="D229" s="142" t="s">
        <v>178</v>
      </c>
      <c r="F229" s="143" t="s">
        <v>1222</v>
      </c>
      <c r="L229" s="29"/>
      <c r="M229" s="144"/>
      <c r="T229" s="50"/>
      <c r="AT229" s="16" t="s">
        <v>178</v>
      </c>
      <c r="AU229" s="16" t="s">
        <v>20</v>
      </c>
    </row>
    <row r="230" spans="2:65" s="12" customFormat="1">
      <c r="B230" s="145"/>
      <c r="D230" s="146" t="s">
        <v>180</v>
      </c>
      <c r="E230" s="147" t="s">
        <v>3</v>
      </c>
      <c r="F230" s="148" t="s">
        <v>913</v>
      </c>
      <c r="H230" s="149">
        <v>103</v>
      </c>
      <c r="L230" s="145"/>
      <c r="M230" s="150"/>
      <c r="T230" s="151"/>
      <c r="AT230" s="147" t="s">
        <v>180</v>
      </c>
      <c r="AU230" s="147" t="s">
        <v>20</v>
      </c>
      <c r="AV230" s="12" t="s">
        <v>20</v>
      </c>
      <c r="AW230" s="12" t="s">
        <v>36</v>
      </c>
      <c r="AX230" s="12" t="s">
        <v>37</v>
      </c>
      <c r="AY230" s="147" t="s">
        <v>171</v>
      </c>
    </row>
    <row r="231" spans="2:65" s="1" customFormat="1" ht="24.2" customHeight="1">
      <c r="B231" s="128"/>
      <c r="C231" s="129" t="s">
        <v>1223</v>
      </c>
      <c r="D231" s="129" t="s">
        <v>116</v>
      </c>
      <c r="E231" s="130" t="s">
        <v>1224</v>
      </c>
      <c r="F231" s="131" t="s">
        <v>1225</v>
      </c>
      <c r="G231" s="132" t="s">
        <v>175</v>
      </c>
      <c r="H231" s="133">
        <v>2184</v>
      </c>
      <c r="I231" s="134">
        <v>0</v>
      </c>
      <c r="J231" s="134">
        <f>ROUND(I231*H231,2)</f>
        <v>0</v>
      </c>
      <c r="K231" s="135"/>
      <c r="L231" s="29"/>
      <c r="M231" s="136" t="s">
        <v>3</v>
      </c>
      <c r="N231" s="137" t="s">
        <v>48</v>
      </c>
      <c r="O231" s="138">
        <v>0.151</v>
      </c>
      <c r="P231" s="138">
        <f>O231*H231</f>
        <v>329.78399999999999</v>
      </c>
      <c r="Q231" s="138">
        <v>0</v>
      </c>
      <c r="R231" s="138">
        <f>Q231*H231</f>
        <v>0</v>
      </c>
      <c r="S231" s="138">
        <v>0</v>
      </c>
      <c r="T231" s="139">
        <f>S231*H231</f>
        <v>0</v>
      </c>
      <c r="AR231" s="140" t="s">
        <v>176</v>
      </c>
      <c r="AT231" s="140" t="s">
        <v>116</v>
      </c>
      <c r="AU231" s="140" t="s">
        <v>20</v>
      </c>
      <c r="AY231" s="16" t="s">
        <v>171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6" t="s">
        <v>37</v>
      </c>
      <c r="BK231" s="141">
        <f>ROUND(I231*H231,2)</f>
        <v>0</v>
      </c>
      <c r="BL231" s="16" t="s">
        <v>176</v>
      </c>
      <c r="BM231" s="140" t="s">
        <v>1226</v>
      </c>
    </row>
    <row r="232" spans="2:65" s="1" customFormat="1">
      <c r="B232" s="29"/>
      <c r="D232" s="142" t="s">
        <v>178</v>
      </c>
      <c r="F232" s="143" t="s">
        <v>1227</v>
      </c>
      <c r="L232" s="29"/>
      <c r="M232" s="144"/>
      <c r="T232" s="50"/>
      <c r="AT232" s="16" t="s">
        <v>178</v>
      </c>
      <c r="AU232" s="16" t="s">
        <v>20</v>
      </c>
    </row>
    <row r="233" spans="2:65" s="12" customFormat="1">
      <c r="B233" s="145"/>
      <c r="D233" s="146" t="s">
        <v>180</v>
      </c>
      <c r="E233" s="147" t="s">
        <v>3</v>
      </c>
      <c r="F233" s="148" t="s">
        <v>1228</v>
      </c>
      <c r="H233" s="149">
        <v>1466</v>
      </c>
      <c r="L233" s="145"/>
      <c r="M233" s="150"/>
      <c r="T233" s="151"/>
      <c r="AT233" s="147" t="s">
        <v>180</v>
      </c>
      <c r="AU233" s="147" t="s">
        <v>20</v>
      </c>
      <c r="AV233" s="12" t="s">
        <v>20</v>
      </c>
      <c r="AW233" s="12" t="s">
        <v>36</v>
      </c>
      <c r="AX233" s="12" t="s">
        <v>77</v>
      </c>
      <c r="AY233" s="147" t="s">
        <v>171</v>
      </c>
    </row>
    <row r="234" spans="2:65" s="12" customFormat="1">
      <c r="B234" s="145"/>
      <c r="D234" s="146" t="s">
        <v>180</v>
      </c>
      <c r="E234" s="147" t="s">
        <v>3</v>
      </c>
      <c r="F234" s="148" t="s">
        <v>984</v>
      </c>
      <c r="H234" s="149">
        <v>718</v>
      </c>
      <c r="L234" s="145"/>
      <c r="M234" s="150"/>
      <c r="T234" s="151"/>
      <c r="AT234" s="147" t="s">
        <v>180</v>
      </c>
      <c r="AU234" s="147" t="s">
        <v>20</v>
      </c>
      <c r="AV234" s="12" t="s">
        <v>20</v>
      </c>
      <c r="AW234" s="12" t="s">
        <v>36</v>
      </c>
      <c r="AX234" s="12" t="s">
        <v>77</v>
      </c>
      <c r="AY234" s="147" t="s">
        <v>171</v>
      </c>
    </row>
    <row r="235" spans="2:65" s="13" customFormat="1">
      <c r="B235" s="152"/>
      <c r="D235" s="146" t="s">
        <v>180</v>
      </c>
      <c r="E235" s="153" t="s">
        <v>3</v>
      </c>
      <c r="F235" s="154" t="s">
        <v>188</v>
      </c>
      <c r="H235" s="155">
        <v>2184</v>
      </c>
      <c r="L235" s="152"/>
      <c r="M235" s="156"/>
      <c r="T235" s="157"/>
      <c r="AT235" s="153" t="s">
        <v>180</v>
      </c>
      <c r="AU235" s="153" t="s">
        <v>20</v>
      </c>
      <c r="AV235" s="13" t="s">
        <v>176</v>
      </c>
      <c r="AW235" s="13" t="s">
        <v>36</v>
      </c>
      <c r="AX235" s="13" t="s">
        <v>37</v>
      </c>
      <c r="AY235" s="153" t="s">
        <v>171</v>
      </c>
    </row>
    <row r="236" spans="2:65" s="1" customFormat="1" ht="24.2" customHeight="1">
      <c r="B236" s="128"/>
      <c r="C236" s="129" t="s">
        <v>1229</v>
      </c>
      <c r="D236" s="129" t="s">
        <v>116</v>
      </c>
      <c r="E236" s="130" t="s">
        <v>1230</v>
      </c>
      <c r="F236" s="131" t="s">
        <v>1231</v>
      </c>
      <c r="G236" s="132" t="s">
        <v>244</v>
      </c>
      <c r="H236" s="133">
        <v>3374</v>
      </c>
      <c r="I236" s="134">
        <v>0</v>
      </c>
      <c r="J236" s="134">
        <f>ROUND(I236*H236,2)</f>
        <v>0</v>
      </c>
      <c r="K236" s="135"/>
      <c r="L236" s="29"/>
      <c r="M236" s="136" t="s">
        <v>3</v>
      </c>
      <c r="N236" s="137" t="s">
        <v>48</v>
      </c>
      <c r="O236" s="138">
        <v>5.7000000000000002E-2</v>
      </c>
      <c r="P236" s="138">
        <f>O236*H236</f>
        <v>192.31800000000001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AR236" s="140" t="s">
        <v>176</v>
      </c>
      <c r="AT236" s="140" t="s">
        <v>116</v>
      </c>
      <c r="AU236" s="140" t="s">
        <v>20</v>
      </c>
      <c r="AY236" s="16" t="s">
        <v>171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6" t="s">
        <v>37</v>
      </c>
      <c r="BK236" s="141">
        <f>ROUND(I236*H236,2)</f>
        <v>0</v>
      </c>
      <c r="BL236" s="16" t="s">
        <v>176</v>
      </c>
      <c r="BM236" s="140" t="s">
        <v>1232</v>
      </c>
    </row>
    <row r="237" spans="2:65" s="1" customFormat="1">
      <c r="B237" s="29"/>
      <c r="D237" s="142" t="s">
        <v>178</v>
      </c>
      <c r="F237" s="143" t="s">
        <v>1233</v>
      </c>
      <c r="L237" s="29"/>
      <c r="M237" s="144"/>
      <c r="T237" s="50"/>
      <c r="AT237" s="16" t="s">
        <v>178</v>
      </c>
      <c r="AU237" s="16" t="s">
        <v>20</v>
      </c>
    </row>
    <row r="238" spans="2:65" s="12" customFormat="1">
      <c r="B238" s="145"/>
      <c r="D238" s="146" t="s">
        <v>180</v>
      </c>
      <c r="E238" s="147" t="s">
        <v>3</v>
      </c>
      <c r="F238" s="148" t="s">
        <v>1234</v>
      </c>
      <c r="H238" s="149">
        <v>2344</v>
      </c>
      <c r="L238" s="145"/>
      <c r="M238" s="150"/>
      <c r="T238" s="151"/>
      <c r="AT238" s="147" t="s">
        <v>180</v>
      </c>
      <c r="AU238" s="147" t="s">
        <v>20</v>
      </c>
      <c r="AV238" s="12" t="s">
        <v>20</v>
      </c>
      <c r="AW238" s="12" t="s">
        <v>36</v>
      </c>
      <c r="AX238" s="12" t="s">
        <v>77</v>
      </c>
      <c r="AY238" s="147" t="s">
        <v>171</v>
      </c>
    </row>
    <row r="239" spans="2:65" s="12" customFormat="1">
      <c r="B239" s="145"/>
      <c r="D239" s="146" t="s">
        <v>180</v>
      </c>
      <c r="E239" s="147" t="s">
        <v>3</v>
      </c>
      <c r="F239" s="148" t="s">
        <v>1235</v>
      </c>
      <c r="H239" s="149">
        <v>1030</v>
      </c>
      <c r="L239" s="145"/>
      <c r="M239" s="150"/>
      <c r="T239" s="151"/>
      <c r="AT239" s="147" t="s">
        <v>180</v>
      </c>
      <c r="AU239" s="147" t="s">
        <v>20</v>
      </c>
      <c r="AV239" s="12" t="s">
        <v>20</v>
      </c>
      <c r="AW239" s="12" t="s">
        <v>36</v>
      </c>
      <c r="AX239" s="12" t="s">
        <v>77</v>
      </c>
      <c r="AY239" s="147" t="s">
        <v>171</v>
      </c>
    </row>
    <row r="240" spans="2:65" s="13" customFormat="1">
      <c r="B240" s="152"/>
      <c r="D240" s="146" t="s">
        <v>180</v>
      </c>
      <c r="E240" s="153" t="s">
        <v>3</v>
      </c>
      <c r="F240" s="154" t="s">
        <v>188</v>
      </c>
      <c r="H240" s="155">
        <v>3374</v>
      </c>
      <c r="L240" s="152"/>
      <c r="M240" s="156"/>
      <c r="T240" s="157"/>
      <c r="AT240" s="153" t="s">
        <v>180</v>
      </c>
      <c r="AU240" s="153" t="s">
        <v>20</v>
      </c>
      <c r="AV240" s="13" t="s">
        <v>176</v>
      </c>
      <c r="AW240" s="13" t="s">
        <v>36</v>
      </c>
      <c r="AX240" s="13" t="s">
        <v>37</v>
      </c>
      <c r="AY240" s="153" t="s">
        <v>171</v>
      </c>
    </row>
    <row r="241" spans="2:65" s="1" customFormat="1" ht="16.5" customHeight="1">
      <c r="B241" s="128"/>
      <c r="C241" s="167" t="s">
        <v>1236</v>
      </c>
      <c r="D241" s="167" t="s">
        <v>122</v>
      </c>
      <c r="E241" s="168" t="s">
        <v>1237</v>
      </c>
      <c r="F241" s="169" t="s">
        <v>1238</v>
      </c>
      <c r="G241" s="170" t="s">
        <v>244</v>
      </c>
      <c r="H241" s="171">
        <v>3374</v>
      </c>
      <c r="I241" s="172">
        <v>0</v>
      </c>
      <c r="J241" s="172">
        <f>ROUND(I241*H241,2)</f>
        <v>0</v>
      </c>
      <c r="K241" s="173"/>
      <c r="L241" s="174"/>
      <c r="M241" s="175" t="s">
        <v>3</v>
      </c>
      <c r="N241" s="176" t="s">
        <v>48</v>
      </c>
      <c r="O241" s="138">
        <v>0</v>
      </c>
      <c r="P241" s="138">
        <f>O241*H241</f>
        <v>0</v>
      </c>
      <c r="Q241" s="138">
        <v>0</v>
      </c>
      <c r="R241" s="138">
        <f>Q241*H241</f>
        <v>0</v>
      </c>
      <c r="S241" s="138">
        <v>0</v>
      </c>
      <c r="T241" s="139">
        <f>S241*H241</f>
        <v>0</v>
      </c>
      <c r="AR241" s="140" t="s">
        <v>223</v>
      </c>
      <c r="AT241" s="140" t="s">
        <v>122</v>
      </c>
      <c r="AU241" s="140" t="s">
        <v>20</v>
      </c>
      <c r="AY241" s="16" t="s">
        <v>171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6" t="s">
        <v>37</v>
      </c>
      <c r="BK241" s="141">
        <f>ROUND(I241*H241,2)</f>
        <v>0</v>
      </c>
      <c r="BL241" s="16" t="s">
        <v>176</v>
      </c>
      <c r="BM241" s="140" t="s">
        <v>1239</v>
      </c>
    </row>
    <row r="242" spans="2:65" s="1" customFormat="1" ht="16.5" customHeight="1">
      <c r="B242" s="128"/>
      <c r="C242" s="129" t="s">
        <v>1240</v>
      </c>
      <c r="D242" s="129" t="s">
        <v>116</v>
      </c>
      <c r="E242" s="130" t="s">
        <v>1241</v>
      </c>
      <c r="F242" s="131" t="s">
        <v>1242</v>
      </c>
      <c r="G242" s="132" t="s">
        <v>244</v>
      </c>
      <c r="H242" s="133">
        <v>1172</v>
      </c>
      <c r="I242" s="134">
        <v>0</v>
      </c>
      <c r="J242" s="134">
        <f>ROUND(I242*H242,2)</f>
        <v>0</v>
      </c>
      <c r="K242" s="135"/>
      <c r="L242" s="29"/>
      <c r="M242" s="136" t="s">
        <v>3</v>
      </c>
      <c r="N242" s="137" t="s">
        <v>48</v>
      </c>
      <c r="O242" s="138">
        <v>8.6999999999999994E-2</v>
      </c>
      <c r="P242" s="138">
        <f>O242*H242</f>
        <v>101.964</v>
      </c>
      <c r="Q242" s="138">
        <v>0</v>
      </c>
      <c r="R242" s="138">
        <f>Q242*H242</f>
        <v>0</v>
      </c>
      <c r="S242" s="138">
        <v>0</v>
      </c>
      <c r="T242" s="139">
        <f>S242*H242</f>
        <v>0</v>
      </c>
      <c r="AR242" s="140" t="s">
        <v>176</v>
      </c>
      <c r="AT242" s="140" t="s">
        <v>116</v>
      </c>
      <c r="AU242" s="140" t="s">
        <v>20</v>
      </c>
      <c r="AY242" s="16" t="s">
        <v>171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6" t="s">
        <v>37</v>
      </c>
      <c r="BK242" s="141">
        <f>ROUND(I242*H242,2)</f>
        <v>0</v>
      </c>
      <c r="BL242" s="16" t="s">
        <v>176</v>
      </c>
      <c r="BM242" s="140" t="s">
        <v>1243</v>
      </c>
    </row>
    <row r="243" spans="2:65" s="12" customFormat="1">
      <c r="B243" s="145"/>
      <c r="D243" s="146" t="s">
        <v>180</v>
      </c>
      <c r="E243" s="147" t="s">
        <v>3</v>
      </c>
      <c r="F243" s="148" t="s">
        <v>919</v>
      </c>
      <c r="H243" s="149">
        <v>1172</v>
      </c>
      <c r="L243" s="145"/>
      <c r="M243" s="150"/>
      <c r="T243" s="151"/>
      <c r="AT243" s="147" t="s">
        <v>180</v>
      </c>
      <c r="AU243" s="147" t="s">
        <v>20</v>
      </c>
      <c r="AV243" s="12" t="s">
        <v>20</v>
      </c>
      <c r="AW243" s="12" t="s">
        <v>36</v>
      </c>
      <c r="AX243" s="12" t="s">
        <v>37</v>
      </c>
      <c r="AY243" s="147" t="s">
        <v>171</v>
      </c>
    </row>
    <row r="244" spans="2:65" s="1" customFormat="1" ht="24.2" customHeight="1">
      <c r="B244" s="128"/>
      <c r="C244" s="129" t="s">
        <v>1244</v>
      </c>
      <c r="D244" s="129" t="s">
        <v>116</v>
      </c>
      <c r="E244" s="130" t="s">
        <v>1245</v>
      </c>
      <c r="F244" s="131" t="s">
        <v>1246</v>
      </c>
      <c r="G244" s="132" t="s">
        <v>244</v>
      </c>
      <c r="H244" s="133">
        <v>103</v>
      </c>
      <c r="I244" s="134">
        <v>0</v>
      </c>
      <c r="J244" s="134">
        <f>ROUND(I244*H244,2)</f>
        <v>0</v>
      </c>
      <c r="K244" s="135"/>
      <c r="L244" s="29"/>
      <c r="M244" s="136" t="s">
        <v>3</v>
      </c>
      <c r="N244" s="137" t="s">
        <v>48</v>
      </c>
      <c r="O244" s="138">
        <v>2.9430000000000001</v>
      </c>
      <c r="P244" s="138">
        <f>O244*H244</f>
        <v>303.12900000000002</v>
      </c>
      <c r="Q244" s="138">
        <v>0</v>
      </c>
      <c r="R244" s="138">
        <f>Q244*H244</f>
        <v>0</v>
      </c>
      <c r="S244" s="138">
        <v>0</v>
      </c>
      <c r="T244" s="139">
        <f>S244*H244</f>
        <v>0</v>
      </c>
      <c r="AR244" s="140" t="s">
        <v>176</v>
      </c>
      <c r="AT244" s="140" t="s">
        <v>116</v>
      </c>
      <c r="AU244" s="140" t="s">
        <v>20</v>
      </c>
      <c r="AY244" s="16" t="s">
        <v>171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6" t="s">
        <v>37</v>
      </c>
      <c r="BK244" s="141">
        <f>ROUND(I244*H244,2)</f>
        <v>0</v>
      </c>
      <c r="BL244" s="16" t="s">
        <v>176</v>
      </c>
      <c r="BM244" s="140" t="s">
        <v>1247</v>
      </c>
    </row>
    <row r="245" spans="2:65" s="12" customFormat="1">
      <c r="B245" s="145"/>
      <c r="D245" s="146" t="s">
        <v>180</v>
      </c>
      <c r="E245" s="147" t="s">
        <v>3</v>
      </c>
      <c r="F245" s="148" t="s">
        <v>913</v>
      </c>
      <c r="H245" s="149">
        <v>103</v>
      </c>
      <c r="L245" s="145"/>
      <c r="M245" s="150"/>
      <c r="T245" s="151"/>
      <c r="AT245" s="147" t="s">
        <v>180</v>
      </c>
      <c r="AU245" s="147" t="s">
        <v>20</v>
      </c>
      <c r="AV245" s="12" t="s">
        <v>20</v>
      </c>
      <c r="AW245" s="12" t="s">
        <v>36</v>
      </c>
      <c r="AX245" s="12" t="s">
        <v>37</v>
      </c>
      <c r="AY245" s="147" t="s">
        <v>171</v>
      </c>
    </row>
    <row r="246" spans="2:65" s="1" customFormat="1" ht="24.2" customHeight="1">
      <c r="B246" s="128"/>
      <c r="C246" s="129" t="s">
        <v>1248</v>
      </c>
      <c r="D246" s="129" t="s">
        <v>116</v>
      </c>
      <c r="E246" s="130" t="s">
        <v>1249</v>
      </c>
      <c r="F246" s="131" t="s">
        <v>1250</v>
      </c>
      <c r="G246" s="132" t="s">
        <v>175</v>
      </c>
      <c r="H246" s="133">
        <v>2834</v>
      </c>
      <c r="I246" s="134">
        <v>0</v>
      </c>
      <c r="J246" s="134">
        <f>ROUND(I246*H246,2)</f>
        <v>0</v>
      </c>
      <c r="K246" s="135"/>
      <c r="L246" s="29"/>
      <c r="M246" s="136" t="s">
        <v>3</v>
      </c>
      <c r="N246" s="137" t="s">
        <v>48</v>
      </c>
      <c r="O246" s="138">
        <v>3.6999999999999998E-2</v>
      </c>
      <c r="P246" s="138">
        <f>O246*H246</f>
        <v>104.85799999999999</v>
      </c>
      <c r="Q246" s="138">
        <v>0</v>
      </c>
      <c r="R246" s="138">
        <f>Q246*H246</f>
        <v>0</v>
      </c>
      <c r="S246" s="138">
        <v>0</v>
      </c>
      <c r="T246" s="139">
        <f>S246*H246</f>
        <v>0</v>
      </c>
      <c r="AR246" s="140" t="s">
        <v>176</v>
      </c>
      <c r="AT246" s="140" t="s">
        <v>116</v>
      </c>
      <c r="AU246" s="140" t="s">
        <v>20</v>
      </c>
      <c r="AY246" s="16" t="s">
        <v>171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6" t="s">
        <v>37</v>
      </c>
      <c r="BK246" s="141">
        <f>ROUND(I246*H246,2)</f>
        <v>0</v>
      </c>
      <c r="BL246" s="16" t="s">
        <v>176</v>
      </c>
      <c r="BM246" s="140" t="s">
        <v>1251</v>
      </c>
    </row>
    <row r="247" spans="2:65" s="1" customFormat="1">
      <c r="B247" s="29"/>
      <c r="D247" s="142" t="s">
        <v>178</v>
      </c>
      <c r="F247" s="143" t="s">
        <v>1252</v>
      </c>
      <c r="L247" s="29"/>
      <c r="M247" s="144"/>
      <c r="T247" s="50"/>
      <c r="AT247" s="16" t="s">
        <v>178</v>
      </c>
      <c r="AU247" s="16" t="s">
        <v>20</v>
      </c>
    </row>
    <row r="248" spans="2:65" s="12" customFormat="1">
      <c r="B248" s="145"/>
      <c r="D248" s="146" t="s">
        <v>180</v>
      </c>
      <c r="E248" s="147" t="s">
        <v>3</v>
      </c>
      <c r="F248" s="148" t="s">
        <v>917</v>
      </c>
      <c r="H248" s="149">
        <v>2834</v>
      </c>
      <c r="L248" s="145"/>
      <c r="M248" s="150"/>
      <c r="T248" s="151"/>
      <c r="AT248" s="147" t="s">
        <v>180</v>
      </c>
      <c r="AU248" s="147" t="s">
        <v>20</v>
      </c>
      <c r="AV248" s="12" t="s">
        <v>20</v>
      </c>
      <c r="AW248" s="12" t="s">
        <v>36</v>
      </c>
      <c r="AX248" s="12" t="s">
        <v>37</v>
      </c>
      <c r="AY248" s="147" t="s">
        <v>171</v>
      </c>
    </row>
    <row r="249" spans="2:65" s="1" customFormat="1" ht="33" customHeight="1">
      <c r="B249" s="128"/>
      <c r="C249" s="129" t="s">
        <v>1253</v>
      </c>
      <c r="D249" s="129" t="s">
        <v>116</v>
      </c>
      <c r="E249" s="130" t="s">
        <v>1254</v>
      </c>
      <c r="F249" s="131" t="s">
        <v>1255</v>
      </c>
      <c r="G249" s="132" t="s">
        <v>175</v>
      </c>
      <c r="H249" s="133">
        <v>8876</v>
      </c>
      <c r="I249" s="134">
        <v>0</v>
      </c>
      <c r="J249" s="134">
        <f>ROUND(I249*H249,2)</f>
        <v>0</v>
      </c>
      <c r="K249" s="135"/>
      <c r="L249" s="29"/>
      <c r="M249" s="136" t="s">
        <v>3</v>
      </c>
      <c r="N249" s="137" t="s">
        <v>48</v>
      </c>
      <c r="O249" s="138">
        <v>1.7999999999999999E-2</v>
      </c>
      <c r="P249" s="138">
        <f>O249*H249</f>
        <v>159.768</v>
      </c>
      <c r="Q249" s="138">
        <v>0</v>
      </c>
      <c r="R249" s="138">
        <f>Q249*H249</f>
        <v>0</v>
      </c>
      <c r="S249" s="138">
        <v>0</v>
      </c>
      <c r="T249" s="139">
        <f>S249*H249</f>
        <v>0</v>
      </c>
      <c r="AR249" s="140" t="s">
        <v>176</v>
      </c>
      <c r="AT249" s="140" t="s">
        <v>116</v>
      </c>
      <c r="AU249" s="140" t="s">
        <v>20</v>
      </c>
      <c r="AY249" s="16" t="s">
        <v>171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6" t="s">
        <v>37</v>
      </c>
      <c r="BK249" s="141">
        <f>ROUND(I249*H249,2)</f>
        <v>0</v>
      </c>
      <c r="BL249" s="16" t="s">
        <v>176</v>
      </c>
      <c r="BM249" s="140" t="s">
        <v>1256</v>
      </c>
    </row>
    <row r="250" spans="2:65" s="1" customFormat="1">
      <c r="B250" s="29"/>
      <c r="D250" s="142" t="s">
        <v>178</v>
      </c>
      <c r="F250" s="143" t="s">
        <v>1257</v>
      </c>
      <c r="L250" s="29"/>
      <c r="M250" s="144"/>
      <c r="T250" s="50"/>
      <c r="AT250" s="16" t="s">
        <v>178</v>
      </c>
      <c r="AU250" s="16" t="s">
        <v>20</v>
      </c>
    </row>
    <row r="251" spans="2:65" s="12" customFormat="1">
      <c r="B251" s="145"/>
      <c r="D251" s="146" t="s">
        <v>180</v>
      </c>
      <c r="E251" s="147" t="s">
        <v>3</v>
      </c>
      <c r="F251" s="148" t="s">
        <v>915</v>
      </c>
      <c r="H251" s="149">
        <v>8876</v>
      </c>
      <c r="L251" s="145"/>
      <c r="M251" s="150"/>
      <c r="T251" s="151"/>
      <c r="AT251" s="147" t="s">
        <v>180</v>
      </c>
      <c r="AU251" s="147" t="s">
        <v>20</v>
      </c>
      <c r="AV251" s="12" t="s">
        <v>20</v>
      </c>
      <c r="AW251" s="12" t="s">
        <v>36</v>
      </c>
      <c r="AX251" s="12" t="s">
        <v>37</v>
      </c>
      <c r="AY251" s="147" t="s">
        <v>171</v>
      </c>
    </row>
    <row r="252" spans="2:65" s="1" customFormat="1" ht="16.5" customHeight="1">
      <c r="B252" s="128"/>
      <c r="C252" s="167" t="s">
        <v>1258</v>
      </c>
      <c r="D252" s="167" t="s">
        <v>122</v>
      </c>
      <c r="E252" s="168" t="s">
        <v>1259</v>
      </c>
      <c r="F252" s="169" t="s">
        <v>1260</v>
      </c>
      <c r="G252" s="170" t="s">
        <v>950</v>
      </c>
      <c r="H252" s="171">
        <v>292.75</v>
      </c>
      <c r="I252" s="172">
        <v>0</v>
      </c>
      <c r="J252" s="172">
        <f>ROUND(I252*H252,2)</f>
        <v>0</v>
      </c>
      <c r="K252" s="173"/>
      <c r="L252" s="174"/>
      <c r="M252" s="175" t="s">
        <v>3</v>
      </c>
      <c r="N252" s="176" t="s">
        <v>48</v>
      </c>
      <c r="O252" s="138">
        <v>0</v>
      </c>
      <c r="P252" s="138">
        <f>O252*H252</f>
        <v>0</v>
      </c>
      <c r="Q252" s="138">
        <v>0</v>
      </c>
      <c r="R252" s="138">
        <f>Q252*H252</f>
        <v>0</v>
      </c>
      <c r="S252" s="138">
        <v>0</v>
      </c>
      <c r="T252" s="139">
        <f>S252*H252</f>
        <v>0</v>
      </c>
      <c r="AR252" s="140" t="s">
        <v>223</v>
      </c>
      <c r="AT252" s="140" t="s">
        <v>122</v>
      </c>
      <c r="AU252" s="140" t="s">
        <v>20</v>
      </c>
      <c r="AY252" s="16" t="s">
        <v>171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6" t="s">
        <v>37</v>
      </c>
      <c r="BK252" s="141">
        <f>ROUND(I252*H252,2)</f>
        <v>0</v>
      </c>
      <c r="BL252" s="16" t="s">
        <v>176</v>
      </c>
      <c r="BM252" s="140" t="s">
        <v>1261</v>
      </c>
    </row>
    <row r="253" spans="2:65" s="12" customFormat="1" ht="22.5">
      <c r="B253" s="145"/>
      <c r="D253" s="146" t="s">
        <v>180</v>
      </c>
      <c r="E253" s="147" t="s">
        <v>3</v>
      </c>
      <c r="F253" s="148" t="s">
        <v>1262</v>
      </c>
      <c r="H253" s="149">
        <v>292.75</v>
      </c>
      <c r="L253" s="145"/>
      <c r="M253" s="150"/>
      <c r="T253" s="151"/>
      <c r="AT253" s="147" t="s">
        <v>180</v>
      </c>
      <c r="AU253" s="147" t="s">
        <v>20</v>
      </c>
      <c r="AV253" s="12" t="s">
        <v>20</v>
      </c>
      <c r="AW253" s="12" t="s">
        <v>36</v>
      </c>
      <c r="AX253" s="12" t="s">
        <v>37</v>
      </c>
      <c r="AY253" s="147" t="s">
        <v>171</v>
      </c>
    </row>
    <row r="254" spans="2:65" s="1" customFormat="1" ht="33" customHeight="1">
      <c r="B254" s="128"/>
      <c r="C254" s="129" t="s">
        <v>1263</v>
      </c>
      <c r="D254" s="129" t="s">
        <v>116</v>
      </c>
      <c r="E254" s="130" t="s">
        <v>1264</v>
      </c>
      <c r="F254" s="131" t="s">
        <v>1265</v>
      </c>
      <c r="G254" s="132" t="s">
        <v>175</v>
      </c>
      <c r="H254" s="133">
        <v>2184</v>
      </c>
      <c r="I254" s="134">
        <v>0</v>
      </c>
      <c r="J254" s="134">
        <f>ROUND(I254*H254,2)</f>
        <v>0</v>
      </c>
      <c r="K254" s="135"/>
      <c r="L254" s="29"/>
      <c r="M254" s="136" t="s">
        <v>3</v>
      </c>
      <c r="N254" s="137" t="s">
        <v>48</v>
      </c>
      <c r="O254" s="138">
        <v>0.112</v>
      </c>
      <c r="P254" s="138">
        <f>O254*H254</f>
        <v>244.608</v>
      </c>
      <c r="Q254" s="138">
        <v>0</v>
      </c>
      <c r="R254" s="138">
        <f>Q254*H254</f>
        <v>0</v>
      </c>
      <c r="S254" s="138">
        <v>0</v>
      </c>
      <c r="T254" s="139">
        <f>S254*H254</f>
        <v>0</v>
      </c>
      <c r="AR254" s="140" t="s">
        <v>176</v>
      </c>
      <c r="AT254" s="140" t="s">
        <v>116</v>
      </c>
      <c r="AU254" s="140" t="s">
        <v>20</v>
      </c>
      <c r="AY254" s="16" t="s">
        <v>171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6" t="s">
        <v>37</v>
      </c>
      <c r="BK254" s="141">
        <f>ROUND(I254*H254,2)</f>
        <v>0</v>
      </c>
      <c r="BL254" s="16" t="s">
        <v>176</v>
      </c>
      <c r="BM254" s="140" t="s">
        <v>1266</v>
      </c>
    </row>
    <row r="255" spans="2:65" s="1" customFormat="1">
      <c r="B255" s="29"/>
      <c r="D255" s="142" t="s">
        <v>178</v>
      </c>
      <c r="F255" s="143" t="s">
        <v>1267</v>
      </c>
      <c r="L255" s="29"/>
      <c r="M255" s="144"/>
      <c r="T255" s="50"/>
      <c r="AT255" s="16" t="s">
        <v>178</v>
      </c>
      <c r="AU255" s="16" t="s">
        <v>20</v>
      </c>
    </row>
    <row r="256" spans="2:65" s="12" customFormat="1">
      <c r="B256" s="145"/>
      <c r="D256" s="146" t="s">
        <v>180</v>
      </c>
      <c r="E256" s="147" t="s">
        <v>3</v>
      </c>
      <c r="F256" s="148" t="s">
        <v>1268</v>
      </c>
      <c r="H256" s="149">
        <v>1466</v>
      </c>
      <c r="L256" s="145"/>
      <c r="M256" s="150"/>
      <c r="T256" s="151"/>
      <c r="AT256" s="147" t="s">
        <v>180</v>
      </c>
      <c r="AU256" s="147" t="s">
        <v>20</v>
      </c>
      <c r="AV256" s="12" t="s">
        <v>20</v>
      </c>
      <c r="AW256" s="12" t="s">
        <v>36</v>
      </c>
      <c r="AX256" s="12" t="s">
        <v>77</v>
      </c>
      <c r="AY256" s="147" t="s">
        <v>171</v>
      </c>
    </row>
    <row r="257" spans="2:65" s="12" customFormat="1">
      <c r="B257" s="145"/>
      <c r="D257" s="146" t="s">
        <v>180</v>
      </c>
      <c r="E257" s="147" t="s">
        <v>3</v>
      </c>
      <c r="F257" s="148" t="s">
        <v>1269</v>
      </c>
      <c r="H257" s="149">
        <v>718</v>
      </c>
      <c r="L257" s="145"/>
      <c r="M257" s="150"/>
      <c r="T257" s="151"/>
      <c r="AT257" s="147" t="s">
        <v>180</v>
      </c>
      <c r="AU257" s="147" t="s">
        <v>20</v>
      </c>
      <c r="AV257" s="12" t="s">
        <v>20</v>
      </c>
      <c r="AW257" s="12" t="s">
        <v>36</v>
      </c>
      <c r="AX257" s="12" t="s">
        <v>77</v>
      </c>
      <c r="AY257" s="147" t="s">
        <v>171</v>
      </c>
    </row>
    <row r="258" spans="2:65" s="13" customFormat="1">
      <c r="B258" s="152"/>
      <c r="D258" s="146" t="s">
        <v>180</v>
      </c>
      <c r="E258" s="153" t="s">
        <v>3</v>
      </c>
      <c r="F258" s="154" t="s">
        <v>188</v>
      </c>
      <c r="H258" s="155">
        <v>2184</v>
      </c>
      <c r="L258" s="152"/>
      <c r="M258" s="156"/>
      <c r="T258" s="157"/>
      <c r="AT258" s="153" t="s">
        <v>180</v>
      </c>
      <c r="AU258" s="153" t="s">
        <v>20</v>
      </c>
      <c r="AV258" s="13" t="s">
        <v>176</v>
      </c>
      <c r="AW258" s="13" t="s">
        <v>36</v>
      </c>
      <c r="AX258" s="13" t="s">
        <v>37</v>
      </c>
      <c r="AY258" s="153" t="s">
        <v>171</v>
      </c>
    </row>
    <row r="259" spans="2:65" s="1" customFormat="1" ht="24.2" customHeight="1">
      <c r="B259" s="128"/>
      <c r="C259" s="167" t="s">
        <v>1270</v>
      </c>
      <c r="D259" s="167" t="s">
        <v>122</v>
      </c>
      <c r="E259" s="168" t="s">
        <v>1271</v>
      </c>
      <c r="F259" s="169" t="s">
        <v>1272</v>
      </c>
      <c r="G259" s="170" t="s">
        <v>175</v>
      </c>
      <c r="H259" s="171">
        <v>2620.8000000000002</v>
      </c>
      <c r="I259" s="172">
        <v>0</v>
      </c>
      <c r="J259" s="172">
        <f>ROUND(I259*H259,2)</f>
        <v>0</v>
      </c>
      <c r="K259" s="173"/>
      <c r="L259" s="174"/>
      <c r="M259" s="175" t="s">
        <v>3</v>
      </c>
      <c r="N259" s="176" t="s">
        <v>48</v>
      </c>
      <c r="O259" s="138">
        <v>0</v>
      </c>
      <c r="P259" s="138">
        <f>O259*H259</f>
        <v>0</v>
      </c>
      <c r="Q259" s="138">
        <v>1E-4</v>
      </c>
      <c r="R259" s="138">
        <f>Q259*H259</f>
        <v>0.26208000000000004</v>
      </c>
      <c r="S259" s="138">
        <v>0</v>
      </c>
      <c r="T259" s="139">
        <f>S259*H259</f>
        <v>0</v>
      </c>
      <c r="AR259" s="140" t="s">
        <v>223</v>
      </c>
      <c r="AT259" s="140" t="s">
        <v>122</v>
      </c>
      <c r="AU259" s="140" t="s">
        <v>20</v>
      </c>
      <c r="AY259" s="16" t="s">
        <v>171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6" t="s">
        <v>37</v>
      </c>
      <c r="BK259" s="141">
        <f>ROUND(I259*H259,2)</f>
        <v>0</v>
      </c>
      <c r="BL259" s="16" t="s">
        <v>176</v>
      </c>
      <c r="BM259" s="140" t="s">
        <v>1273</v>
      </c>
    </row>
    <row r="260" spans="2:65" s="12" customFormat="1">
      <c r="B260" s="145"/>
      <c r="D260" s="146" t="s">
        <v>180</v>
      </c>
      <c r="F260" s="148" t="s">
        <v>1274</v>
      </c>
      <c r="H260" s="149">
        <v>2620.8000000000002</v>
      </c>
      <c r="L260" s="145"/>
      <c r="M260" s="150"/>
      <c r="T260" s="151"/>
      <c r="AT260" s="147" t="s">
        <v>180</v>
      </c>
      <c r="AU260" s="147" t="s">
        <v>20</v>
      </c>
      <c r="AV260" s="12" t="s">
        <v>20</v>
      </c>
      <c r="AW260" s="12" t="s">
        <v>4</v>
      </c>
      <c r="AX260" s="12" t="s">
        <v>37</v>
      </c>
      <c r="AY260" s="147" t="s">
        <v>171</v>
      </c>
    </row>
    <row r="261" spans="2:65" s="1" customFormat="1" ht="24.2" customHeight="1">
      <c r="B261" s="128"/>
      <c r="C261" s="129" t="s">
        <v>1275</v>
      </c>
      <c r="D261" s="129" t="s">
        <v>116</v>
      </c>
      <c r="E261" s="130" t="s">
        <v>1276</v>
      </c>
      <c r="F261" s="131" t="s">
        <v>1277</v>
      </c>
      <c r="G261" s="132" t="s">
        <v>175</v>
      </c>
      <c r="H261" s="133">
        <v>2269</v>
      </c>
      <c r="I261" s="134">
        <v>0</v>
      </c>
      <c r="J261" s="134">
        <f>ROUND(I261*H261,2)</f>
        <v>0</v>
      </c>
      <c r="K261" s="135"/>
      <c r="L261" s="29"/>
      <c r="M261" s="136" t="s">
        <v>3</v>
      </c>
      <c r="N261" s="137" t="s">
        <v>48</v>
      </c>
      <c r="O261" s="138">
        <v>0.113</v>
      </c>
      <c r="P261" s="138">
        <f>O261*H261</f>
        <v>256.39699999999999</v>
      </c>
      <c r="Q261" s="138">
        <v>0</v>
      </c>
      <c r="R261" s="138">
        <f>Q261*H261</f>
        <v>0</v>
      </c>
      <c r="S261" s="138">
        <v>0</v>
      </c>
      <c r="T261" s="139">
        <f>S261*H261</f>
        <v>0</v>
      </c>
      <c r="AR261" s="140" t="s">
        <v>176</v>
      </c>
      <c r="AT261" s="140" t="s">
        <v>116</v>
      </c>
      <c r="AU261" s="140" t="s">
        <v>20</v>
      </c>
      <c r="AY261" s="16" t="s">
        <v>171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6" t="s">
        <v>37</v>
      </c>
      <c r="BK261" s="141">
        <f>ROUND(I261*H261,2)</f>
        <v>0</v>
      </c>
      <c r="BL261" s="16" t="s">
        <v>176</v>
      </c>
      <c r="BM261" s="140" t="s">
        <v>1278</v>
      </c>
    </row>
    <row r="262" spans="2:65" s="1" customFormat="1">
      <c r="B262" s="29"/>
      <c r="D262" s="142" t="s">
        <v>178</v>
      </c>
      <c r="F262" s="143" t="s">
        <v>1279</v>
      </c>
      <c r="L262" s="29"/>
      <c r="M262" s="144"/>
      <c r="T262" s="50"/>
      <c r="AT262" s="16" t="s">
        <v>178</v>
      </c>
      <c r="AU262" s="16" t="s">
        <v>20</v>
      </c>
    </row>
    <row r="263" spans="2:65" s="12" customFormat="1">
      <c r="B263" s="145"/>
      <c r="D263" s="146" t="s">
        <v>180</v>
      </c>
      <c r="E263" s="147" t="s">
        <v>3</v>
      </c>
      <c r="F263" s="148" t="s">
        <v>1280</v>
      </c>
      <c r="H263" s="149">
        <v>85</v>
      </c>
      <c r="L263" s="145"/>
      <c r="M263" s="150"/>
      <c r="T263" s="151"/>
      <c r="AT263" s="147" t="s">
        <v>180</v>
      </c>
      <c r="AU263" s="147" t="s">
        <v>20</v>
      </c>
      <c r="AV263" s="12" t="s">
        <v>20</v>
      </c>
      <c r="AW263" s="12" t="s">
        <v>36</v>
      </c>
      <c r="AX263" s="12" t="s">
        <v>77</v>
      </c>
      <c r="AY263" s="147" t="s">
        <v>171</v>
      </c>
    </row>
    <row r="264" spans="2:65" s="12" customFormat="1">
      <c r="B264" s="145"/>
      <c r="D264" s="146" t="s">
        <v>180</v>
      </c>
      <c r="E264" s="147" t="s">
        <v>3</v>
      </c>
      <c r="F264" s="148" t="s">
        <v>1281</v>
      </c>
      <c r="H264" s="149">
        <v>1466</v>
      </c>
      <c r="L264" s="145"/>
      <c r="M264" s="150"/>
      <c r="T264" s="151"/>
      <c r="AT264" s="147" t="s">
        <v>180</v>
      </c>
      <c r="AU264" s="147" t="s">
        <v>20</v>
      </c>
      <c r="AV264" s="12" t="s">
        <v>20</v>
      </c>
      <c r="AW264" s="12" t="s">
        <v>36</v>
      </c>
      <c r="AX264" s="12" t="s">
        <v>77</v>
      </c>
      <c r="AY264" s="147" t="s">
        <v>171</v>
      </c>
    </row>
    <row r="265" spans="2:65" s="12" customFormat="1">
      <c r="B265" s="145"/>
      <c r="D265" s="146" t="s">
        <v>180</v>
      </c>
      <c r="E265" s="147" t="s">
        <v>3</v>
      </c>
      <c r="F265" s="148" t="s">
        <v>1282</v>
      </c>
      <c r="H265" s="149">
        <v>718</v>
      </c>
      <c r="L265" s="145"/>
      <c r="M265" s="150"/>
      <c r="T265" s="151"/>
      <c r="AT265" s="147" t="s">
        <v>180</v>
      </c>
      <c r="AU265" s="147" t="s">
        <v>20</v>
      </c>
      <c r="AV265" s="12" t="s">
        <v>20</v>
      </c>
      <c r="AW265" s="12" t="s">
        <v>36</v>
      </c>
      <c r="AX265" s="12" t="s">
        <v>77</v>
      </c>
      <c r="AY265" s="147" t="s">
        <v>171</v>
      </c>
    </row>
    <row r="266" spans="2:65" s="13" customFormat="1">
      <c r="B266" s="152"/>
      <c r="D266" s="146" t="s">
        <v>180</v>
      </c>
      <c r="E266" s="153" t="s">
        <v>3</v>
      </c>
      <c r="F266" s="154" t="s">
        <v>188</v>
      </c>
      <c r="H266" s="155">
        <v>2269</v>
      </c>
      <c r="L266" s="152"/>
      <c r="M266" s="156"/>
      <c r="T266" s="157"/>
      <c r="AT266" s="153" t="s">
        <v>180</v>
      </c>
      <c r="AU266" s="153" t="s">
        <v>20</v>
      </c>
      <c r="AV266" s="13" t="s">
        <v>176</v>
      </c>
      <c r="AW266" s="13" t="s">
        <v>36</v>
      </c>
      <c r="AX266" s="13" t="s">
        <v>37</v>
      </c>
      <c r="AY266" s="153" t="s">
        <v>171</v>
      </c>
    </row>
    <row r="267" spans="2:65" s="1" customFormat="1" ht="16.5" customHeight="1">
      <c r="B267" s="128"/>
      <c r="C267" s="167" t="s">
        <v>1283</v>
      </c>
      <c r="D267" s="167" t="s">
        <v>122</v>
      </c>
      <c r="E267" s="168" t="s">
        <v>1284</v>
      </c>
      <c r="F267" s="169" t="s">
        <v>1285</v>
      </c>
      <c r="G267" s="170" t="s">
        <v>601</v>
      </c>
      <c r="H267" s="171">
        <v>233.70699999999999</v>
      </c>
      <c r="I267" s="172">
        <v>0</v>
      </c>
      <c r="J267" s="172">
        <f>ROUND(I267*H267,2)</f>
        <v>0</v>
      </c>
      <c r="K267" s="173"/>
      <c r="L267" s="174"/>
      <c r="M267" s="175" t="s">
        <v>3</v>
      </c>
      <c r="N267" s="176" t="s">
        <v>48</v>
      </c>
      <c r="O267" s="138">
        <v>0</v>
      </c>
      <c r="P267" s="138">
        <f>O267*H267</f>
        <v>0</v>
      </c>
      <c r="Q267" s="138">
        <v>0.2</v>
      </c>
      <c r="R267" s="138">
        <f>Q267*H267</f>
        <v>46.741399999999999</v>
      </c>
      <c r="S267" s="138">
        <v>0</v>
      </c>
      <c r="T267" s="139">
        <f>S267*H267</f>
        <v>0</v>
      </c>
      <c r="AR267" s="140" t="s">
        <v>223</v>
      </c>
      <c r="AT267" s="140" t="s">
        <v>122</v>
      </c>
      <c r="AU267" s="140" t="s">
        <v>20</v>
      </c>
      <c r="AY267" s="16" t="s">
        <v>171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6" t="s">
        <v>37</v>
      </c>
      <c r="BK267" s="141">
        <f>ROUND(I267*H267,2)</f>
        <v>0</v>
      </c>
      <c r="BL267" s="16" t="s">
        <v>176</v>
      </c>
      <c r="BM267" s="140" t="s">
        <v>1286</v>
      </c>
    </row>
    <row r="268" spans="2:65" s="12" customFormat="1">
      <c r="B268" s="145"/>
      <c r="D268" s="146" t="s">
        <v>180</v>
      </c>
      <c r="F268" s="148" t="s">
        <v>1287</v>
      </c>
      <c r="H268" s="149">
        <v>233.70699999999999</v>
      </c>
      <c r="L268" s="145"/>
      <c r="M268" s="150"/>
      <c r="T268" s="151"/>
      <c r="AT268" s="147" t="s">
        <v>180</v>
      </c>
      <c r="AU268" s="147" t="s">
        <v>20</v>
      </c>
      <c r="AV268" s="12" t="s">
        <v>20</v>
      </c>
      <c r="AW268" s="12" t="s">
        <v>4</v>
      </c>
      <c r="AX268" s="12" t="s">
        <v>37</v>
      </c>
      <c r="AY268" s="147" t="s">
        <v>171</v>
      </c>
    </row>
    <row r="269" spans="2:65" s="1" customFormat="1" ht="24.2" customHeight="1">
      <c r="B269" s="128"/>
      <c r="C269" s="129" t="s">
        <v>1288</v>
      </c>
      <c r="D269" s="129" t="s">
        <v>116</v>
      </c>
      <c r="E269" s="130" t="s">
        <v>1289</v>
      </c>
      <c r="F269" s="131" t="s">
        <v>1290</v>
      </c>
      <c r="G269" s="132" t="s">
        <v>175</v>
      </c>
      <c r="H269" s="133">
        <v>12888</v>
      </c>
      <c r="I269" s="134">
        <v>0</v>
      </c>
      <c r="J269" s="134">
        <f>ROUND(I269*H269,2)</f>
        <v>0</v>
      </c>
      <c r="K269" s="135"/>
      <c r="L269" s="29"/>
      <c r="M269" s="136" t="s">
        <v>3</v>
      </c>
      <c r="N269" s="137" t="s">
        <v>48</v>
      </c>
      <c r="O269" s="138">
        <v>1.0999999999999999E-2</v>
      </c>
      <c r="P269" s="138">
        <f>O269*H269</f>
        <v>141.768</v>
      </c>
      <c r="Q269" s="138">
        <v>0</v>
      </c>
      <c r="R269" s="138">
        <f>Q269*H269</f>
        <v>0</v>
      </c>
      <c r="S269" s="138">
        <v>0</v>
      </c>
      <c r="T269" s="139">
        <f>S269*H269</f>
        <v>0</v>
      </c>
      <c r="AR269" s="140" t="s">
        <v>176</v>
      </c>
      <c r="AT269" s="140" t="s">
        <v>116</v>
      </c>
      <c r="AU269" s="140" t="s">
        <v>20</v>
      </c>
      <c r="AY269" s="16" t="s">
        <v>171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6" t="s">
        <v>37</v>
      </c>
      <c r="BK269" s="141">
        <f>ROUND(I269*H269,2)</f>
        <v>0</v>
      </c>
      <c r="BL269" s="16" t="s">
        <v>176</v>
      </c>
      <c r="BM269" s="140" t="s">
        <v>1291</v>
      </c>
    </row>
    <row r="270" spans="2:65" s="1" customFormat="1">
      <c r="B270" s="29"/>
      <c r="D270" s="142" t="s">
        <v>178</v>
      </c>
      <c r="F270" s="143" t="s">
        <v>1292</v>
      </c>
      <c r="L270" s="29"/>
      <c r="M270" s="144"/>
      <c r="T270" s="50"/>
      <c r="AT270" s="16" t="s">
        <v>178</v>
      </c>
      <c r="AU270" s="16" t="s">
        <v>20</v>
      </c>
    </row>
    <row r="271" spans="2:65" s="12" customFormat="1">
      <c r="B271" s="145"/>
      <c r="D271" s="146" t="s">
        <v>180</v>
      </c>
      <c r="E271" s="147" t="s">
        <v>3</v>
      </c>
      <c r="F271" s="148" t="s">
        <v>1293</v>
      </c>
      <c r="H271" s="149">
        <v>12888</v>
      </c>
      <c r="L271" s="145"/>
      <c r="M271" s="150"/>
      <c r="T271" s="151"/>
      <c r="AT271" s="147" t="s">
        <v>180</v>
      </c>
      <c r="AU271" s="147" t="s">
        <v>20</v>
      </c>
      <c r="AV271" s="12" t="s">
        <v>20</v>
      </c>
      <c r="AW271" s="12" t="s">
        <v>36</v>
      </c>
      <c r="AX271" s="12" t="s">
        <v>37</v>
      </c>
      <c r="AY271" s="147" t="s">
        <v>171</v>
      </c>
    </row>
    <row r="272" spans="2:65" s="1" customFormat="1" ht="21.75" customHeight="1">
      <c r="B272" s="128"/>
      <c r="C272" s="129" t="s">
        <v>1294</v>
      </c>
      <c r="D272" s="129" t="s">
        <v>116</v>
      </c>
      <c r="E272" s="130" t="s">
        <v>1295</v>
      </c>
      <c r="F272" s="131" t="s">
        <v>1296</v>
      </c>
      <c r="G272" s="132" t="s">
        <v>601</v>
      </c>
      <c r="H272" s="133">
        <v>1541.45</v>
      </c>
      <c r="I272" s="134">
        <v>0</v>
      </c>
      <c r="J272" s="134">
        <f>ROUND(I272*H272,2)</f>
        <v>0</v>
      </c>
      <c r="K272" s="135"/>
      <c r="L272" s="29"/>
      <c r="M272" s="136" t="s">
        <v>3</v>
      </c>
      <c r="N272" s="137" t="s">
        <v>48</v>
      </c>
      <c r="O272" s="138">
        <v>0.86099999999999999</v>
      </c>
      <c r="P272" s="138">
        <f>O272*H272</f>
        <v>1327.1884500000001</v>
      </c>
      <c r="Q272" s="138">
        <v>0</v>
      </c>
      <c r="R272" s="138">
        <f>Q272*H272</f>
        <v>0</v>
      </c>
      <c r="S272" s="138">
        <v>0</v>
      </c>
      <c r="T272" s="139">
        <f>S272*H272</f>
        <v>0</v>
      </c>
      <c r="AR272" s="140" t="s">
        <v>176</v>
      </c>
      <c r="AT272" s="140" t="s">
        <v>116</v>
      </c>
      <c r="AU272" s="140" t="s">
        <v>20</v>
      </c>
      <c r="AY272" s="16" t="s">
        <v>171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6" t="s">
        <v>37</v>
      </c>
      <c r="BK272" s="141">
        <f>ROUND(I272*H272,2)</f>
        <v>0</v>
      </c>
      <c r="BL272" s="16" t="s">
        <v>176</v>
      </c>
      <c r="BM272" s="140" t="s">
        <v>1297</v>
      </c>
    </row>
    <row r="273" spans="2:65" s="1" customFormat="1">
      <c r="B273" s="29"/>
      <c r="D273" s="142" t="s">
        <v>178</v>
      </c>
      <c r="F273" s="143" t="s">
        <v>1298</v>
      </c>
      <c r="L273" s="29"/>
      <c r="M273" s="144"/>
      <c r="T273" s="50"/>
      <c r="AT273" s="16" t="s">
        <v>178</v>
      </c>
      <c r="AU273" s="16" t="s">
        <v>20</v>
      </c>
    </row>
    <row r="274" spans="2:65" s="12" customFormat="1">
      <c r="B274" s="145"/>
      <c r="D274" s="146" t="s">
        <v>180</v>
      </c>
      <c r="E274" s="147" t="s">
        <v>3</v>
      </c>
      <c r="F274" s="148" t="s">
        <v>1299</v>
      </c>
      <c r="H274" s="149">
        <v>1171</v>
      </c>
      <c r="L274" s="145"/>
      <c r="M274" s="150"/>
      <c r="T274" s="151"/>
      <c r="AT274" s="147" t="s">
        <v>180</v>
      </c>
      <c r="AU274" s="147" t="s">
        <v>20</v>
      </c>
      <c r="AV274" s="12" t="s">
        <v>20</v>
      </c>
      <c r="AW274" s="12" t="s">
        <v>36</v>
      </c>
      <c r="AX274" s="12" t="s">
        <v>77</v>
      </c>
      <c r="AY274" s="147" t="s">
        <v>171</v>
      </c>
    </row>
    <row r="275" spans="2:65" s="12" customFormat="1">
      <c r="B275" s="145"/>
      <c r="D275" s="146" t="s">
        <v>180</v>
      </c>
      <c r="E275" s="147" t="s">
        <v>3</v>
      </c>
      <c r="F275" s="148" t="s">
        <v>1300</v>
      </c>
      <c r="H275" s="149">
        <v>293.2</v>
      </c>
      <c r="L275" s="145"/>
      <c r="M275" s="150"/>
      <c r="T275" s="151"/>
      <c r="AT275" s="147" t="s">
        <v>180</v>
      </c>
      <c r="AU275" s="147" t="s">
        <v>20</v>
      </c>
      <c r="AV275" s="12" t="s">
        <v>20</v>
      </c>
      <c r="AW275" s="12" t="s">
        <v>36</v>
      </c>
      <c r="AX275" s="12" t="s">
        <v>77</v>
      </c>
      <c r="AY275" s="147" t="s">
        <v>171</v>
      </c>
    </row>
    <row r="276" spans="2:65" s="12" customFormat="1">
      <c r="B276" s="145"/>
      <c r="D276" s="146" t="s">
        <v>180</v>
      </c>
      <c r="E276" s="147" t="s">
        <v>3</v>
      </c>
      <c r="F276" s="148" t="s">
        <v>1301</v>
      </c>
      <c r="H276" s="149">
        <v>77.25</v>
      </c>
      <c r="L276" s="145"/>
      <c r="M276" s="150"/>
      <c r="T276" s="151"/>
      <c r="AT276" s="147" t="s">
        <v>180</v>
      </c>
      <c r="AU276" s="147" t="s">
        <v>20</v>
      </c>
      <c r="AV276" s="12" t="s">
        <v>20</v>
      </c>
      <c r="AW276" s="12" t="s">
        <v>36</v>
      </c>
      <c r="AX276" s="12" t="s">
        <v>77</v>
      </c>
      <c r="AY276" s="147" t="s">
        <v>171</v>
      </c>
    </row>
    <row r="277" spans="2:65" s="13" customFormat="1">
      <c r="B277" s="152"/>
      <c r="D277" s="146" t="s">
        <v>180</v>
      </c>
      <c r="E277" s="153" t="s">
        <v>3</v>
      </c>
      <c r="F277" s="154" t="s">
        <v>188</v>
      </c>
      <c r="H277" s="155">
        <v>1541.45</v>
      </c>
      <c r="L277" s="152"/>
      <c r="M277" s="156"/>
      <c r="T277" s="157"/>
      <c r="AT277" s="153" t="s">
        <v>180</v>
      </c>
      <c r="AU277" s="153" t="s">
        <v>20</v>
      </c>
      <c r="AV277" s="13" t="s">
        <v>176</v>
      </c>
      <c r="AW277" s="13" t="s">
        <v>36</v>
      </c>
      <c r="AX277" s="13" t="s">
        <v>37</v>
      </c>
      <c r="AY277" s="153" t="s">
        <v>171</v>
      </c>
    </row>
    <row r="278" spans="2:65" s="1" customFormat="1" ht="21.75" customHeight="1">
      <c r="B278" s="128"/>
      <c r="C278" s="129" t="s">
        <v>1302</v>
      </c>
      <c r="D278" s="129" t="s">
        <v>116</v>
      </c>
      <c r="E278" s="130" t="s">
        <v>1303</v>
      </c>
      <c r="F278" s="131" t="s">
        <v>1304</v>
      </c>
      <c r="G278" s="132" t="s">
        <v>601</v>
      </c>
      <c r="H278" s="133">
        <v>1541.45</v>
      </c>
      <c r="I278" s="134">
        <v>0</v>
      </c>
      <c r="J278" s="134">
        <f>ROUND(I278*H278,2)</f>
        <v>0</v>
      </c>
      <c r="K278" s="135"/>
      <c r="L278" s="29"/>
      <c r="M278" s="136" t="s">
        <v>3</v>
      </c>
      <c r="N278" s="137" t="s">
        <v>48</v>
      </c>
      <c r="O278" s="138">
        <v>0.45200000000000001</v>
      </c>
      <c r="P278" s="138">
        <f>O278*H278</f>
        <v>696.73540000000003</v>
      </c>
      <c r="Q278" s="138">
        <v>0</v>
      </c>
      <c r="R278" s="138">
        <f>Q278*H278</f>
        <v>0</v>
      </c>
      <c r="S278" s="138">
        <v>0</v>
      </c>
      <c r="T278" s="139">
        <f>S278*H278</f>
        <v>0</v>
      </c>
      <c r="AR278" s="140" t="s">
        <v>176</v>
      </c>
      <c r="AT278" s="140" t="s">
        <v>116</v>
      </c>
      <c r="AU278" s="140" t="s">
        <v>20</v>
      </c>
      <c r="AY278" s="16" t="s">
        <v>171</v>
      </c>
      <c r="BE278" s="141">
        <f>IF(N278="základní",J278,0)</f>
        <v>0</v>
      </c>
      <c r="BF278" s="141">
        <f>IF(N278="snížená",J278,0)</f>
        <v>0</v>
      </c>
      <c r="BG278" s="141">
        <f>IF(N278="zákl. přenesená",J278,0)</f>
        <v>0</v>
      </c>
      <c r="BH278" s="141">
        <f>IF(N278="sníž. přenesená",J278,0)</f>
        <v>0</v>
      </c>
      <c r="BI278" s="141">
        <f>IF(N278="nulová",J278,0)</f>
        <v>0</v>
      </c>
      <c r="BJ278" s="16" t="s">
        <v>37</v>
      </c>
      <c r="BK278" s="141">
        <f>ROUND(I278*H278,2)</f>
        <v>0</v>
      </c>
      <c r="BL278" s="16" t="s">
        <v>176</v>
      </c>
      <c r="BM278" s="140" t="s">
        <v>1305</v>
      </c>
    </row>
    <row r="279" spans="2:65" s="1" customFormat="1">
      <c r="B279" s="29"/>
      <c r="D279" s="142" t="s">
        <v>178</v>
      </c>
      <c r="F279" s="143" t="s">
        <v>1306</v>
      </c>
      <c r="L279" s="29"/>
      <c r="M279" s="144"/>
      <c r="T279" s="50"/>
      <c r="AT279" s="16" t="s">
        <v>178</v>
      </c>
      <c r="AU279" s="16" t="s">
        <v>20</v>
      </c>
    </row>
    <row r="280" spans="2:65" s="1" customFormat="1" ht="24.2" customHeight="1">
      <c r="B280" s="128"/>
      <c r="C280" s="129" t="s">
        <v>1307</v>
      </c>
      <c r="D280" s="129" t="s">
        <v>116</v>
      </c>
      <c r="E280" s="130" t="s">
        <v>1308</v>
      </c>
      <c r="F280" s="131" t="s">
        <v>1309</v>
      </c>
      <c r="G280" s="132" t="s">
        <v>601</v>
      </c>
      <c r="H280" s="133">
        <v>13873.05</v>
      </c>
      <c r="I280" s="134">
        <v>0</v>
      </c>
      <c r="J280" s="134">
        <f>ROUND(I280*H280,2)</f>
        <v>0</v>
      </c>
      <c r="K280" s="135"/>
      <c r="L280" s="29"/>
      <c r="M280" s="136" t="s">
        <v>3</v>
      </c>
      <c r="N280" s="137" t="s">
        <v>48</v>
      </c>
      <c r="O280" s="138">
        <v>2.8000000000000001E-2</v>
      </c>
      <c r="P280" s="138">
        <f>O280*H280</f>
        <v>388.44540000000001</v>
      </c>
      <c r="Q280" s="138">
        <v>0</v>
      </c>
      <c r="R280" s="138">
        <f>Q280*H280</f>
        <v>0</v>
      </c>
      <c r="S280" s="138">
        <v>0</v>
      </c>
      <c r="T280" s="139">
        <f>S280*H280</f>
        <v>0</v>
      </c>
      <c r="AR280" s="140" t="s">
        <v>176</v>
      </c>
      <c r="AT280" s="140" t="s">
        <v>116</v>
      </c>
      <c r="AU280" s="140" t="s">
        <v>20</v>
      </c>
      <c r="AY280" s="16" t="s">
        <v>171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6" t="s">
        <v>37</v>
      </c>
      <c r="BK280" s="141">
        <f>ROUND(I280*H280,2)</f>
        <v>0</v>
      </c>
      <c r="BL280" s="16" t="s">
        <v>176</v>
      </c>
      <c r="BM280" s="140" t="s">
        <v>1310</v>
      </c>
    </row>
    <row r="281" spans="2:65" s="1" customFormat="1">
      <c r="B281" s="29"/>
      <c r="D281" s="142" t="s">
        <v>178</v>
      </c>
      <c r="F281" s="143" t="s">
        <v>1311</v>
      </c>
      <c r="L281" s="29"/>
      <c r="M281" s="144"/>
      <c r="T281" s="50"/>
      <c r="AT281" s="16" t="s">
        <v>178</v>
      </c>
      <c r="AU281" s="16" t="s">
        <v>20</v>
      </c>
    </row>
    <row r="282" spans="2:65" s="12" customFormat="1">
      <c r="B282" s="145"/>
      <c r="D282" s="146" t="s">
        <v>180</v>
      </c>
      <c r="E282" s="147" t="s">
        <v>3</v>
      </c>
      <c r="F282" s="148" t="s">
        <v>1312</v>
      </c>
      <c r="H282" s="149">
        <v>13873.05</v>
      </c>
      <c r="L282" s="145"/>
      <c r="M282" s="150"/>
      <c r="T282" s="151"/>
      <c r="AT282" s="147" t="s">
        <v>180</v>
      </c>
      <c r="AU282" s="147" t="s">
        <v>20</v>
      </c>
      <c r="AV282" s="12" t="s">
        <v>20</v>
      </c>
      <c r="AW282" s="12" t="s">
        <v>36</v>
      </c>
      <c r="AX282" s="12" t="s">
        <v>37</v>
      </c>
      <c r="AY282" s="147" t="s">
        <v>171</v>
      </c>
    </row>
    <row r="283" spans="2:65" s="1" customFormat="1" ht="16.5" customHeight="1">
      <c r="B283" s="128"/>
      <c r="C283" s="129" t="s">
        <v>1313</v>
      </c>
      <c r="D283" s="129" t="s">
        <v>116</v>
      </c>
      <c r="E283" s="130" t="s">
        <v>1314</v>
      </c>
      <c r="F283" s="131" t="s">
        <v>1315</v>
      </c>
      <c r="G283" s="132" t="s">
        <v>275</v>
      </c>
      <c r="H283" s="133">
        <v>25.305</v>
      </c>
      <c r="I283" s="134">
        <v>0</v>
      </c>
      <c r="J283" s="134">
        <f>ROUND(I283*H283,2)</f>
        <v>0</v>
      </c>
      <c r="K283" s="135"/>
      <c r="L283" s="29"/>
      <c r="M283" s="136" t="s">
        <v>3</v>
      </c>
      <c r="N283" s="137" t="s">
        <v>48</v>
      </c>
      <c r="O283" s="138">
        <v>0</v>
      </c>
      <c r="P283" s="138">
        <f>O283*H283</f>
        <v>0</v>
      </c>
      <c r="Q283" s="138">
        <v>0</v>
      </c>
      <c r="R283" s="138">
        <f>Q283*H283</f>
        <v>0</v>
      </c>
      <c r="S283" s="138">
        <v>0</v>
      </c>
      <c r="T283" s="139">
        <f>S283*H283</f>
        <v>0</v>
      </c>
      <c r="AR283" s="140" t="s">
        <v>176</v>
      </c>
      <c r="AT283" s="140" t="s">
        <v>116</v>
      </c>
      <c r="AU283" s="140" t="s">
        <v>20</v>
      </c>
      <c r="AY283" s="16" t="s">
        <v>171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6" t="s">
        <v>37</v>
      </c>
      <c r="BK283" s="141">
        <f>ROUND(I283*H283,2)</f>
        <v>0</v>
      </c>
      <c r="BL283" s="16" t="s">
        <v>176</v>
      </c>
      <c r="BM283" s="140" t="s">
        <v>1316</v>
      </c>
    </row>
    <row r="284" spans="2:65" s="12" customFormat="1">
      <c r="B284" s="145"/>
      <c r="D284" s="146" t="s">
        <v>180</v>
      </c>
      <c r="E284" s="147" t="s">
        <v>3</v>
      </c>
      <c r="F284" s="148" t="s">
        <v>1317</v>
      </c>
      <c r="H284" s="149">
        <v>25.305</v>
      </c>
      <c r="L284" s="145"/>
      <c r="M284" s="150"/>
      <c r="T284" s="151"/>
      <c r="AT284" s="147" t="s">
        <v>180</v>
      </c>
      <c r="AU284" s="147" t="s">
        <v>20</v>
      </c>
      <c r="AV284" s="12" t="s">
        <v>20</v>
      </c>
      <c r="AW284" s="12" t="s">
        <v>36</v>
      </c>
      <c r="AX284" s="12" t="s">
        <v>77</v>
      </c>
      <c r="AY284" s="147" t="s">
        <v>171</v>
      </c>
    </row>
    <row r="285" spans="2:65" s="13" customFormat="1">
      <c r="B285" s="152"/>
      <c r="D285" s="146" t="s">
        <v>180</v>
      </c>
      <c r="E285" s="153" t="s">
        <v>3</v>
      </c>
      <c r="F285" s="154" t="s">
        <v>188</v>
      </c>
      <c r="H285" s="155">
        <v>25.305</v>
      </c>
      <c r="L285" s="152"/>
      <c r="M285" s="156"/>
      <c r="T285" s="157"/>
      <c r="AT285" s="153" t="s">
        <v>180</v>
      </c>
      <c r="AU285" s="153" t="s">
        <v>20</v>
      </c>
      <c r="AV285" s="13" t="s">
        <v>176</v>
      </c>
      <c r="AW285" s="13" t="s">
        <v>36</v>
      </c>
      <c r="AX285" s="13" t="s">
        <v>37</v>
      </c>
      <c r="AY285" s="153" t="s">
        <v>171</v>
      </c>
    </row>
    <row r="286" spans="2:65" s="11" customFormat="1" ht="22.9" customHeight="1">
      <c r="B286" s="117"/>
      <c r="D286" s="118" t="s">
        <v>76</v>
      </c>
      <c r="E286" s="126" t="s">
        <v>543</v>
      </c>
      <c r="F286" s="126" t="s">
        <v>544</v>
      </c>
      <c r="J286" s="127">
        <f>BK286</f>
        <v>0</v>
      </c>
      <c r="L286" s="117"/>
      <c r="M286" s="121"/>
      <c r="P286" s="122">
        <f>SUM(P287:P288)</f>
        <v>218.27049</v>
      </c>
      <c r="R286" s="122">
        <f>SUM(R287:R288)</f>
        <v>0</v>
      </c>
      <c r="T286" s="123">
        <f>SUM(T287:T288)</f>
        <v>0</v>
      </c>
      <c r="AR286" s="118" t="s">
        <v>37</v>
      </c>
      <c r="AT286" s="124" t="s">
        <v>76</v>
      </c>
      <c r="AU286" s="124" t="s">
        <v>37</v>
      </c>
      <c r="AY286" s="118" t="s">
        <v>171</v>
      </c>
      <c r="BK286" s="125">
        <f>SUM(BK287:BK288)</f>
        <v>0</v>
      </c>
    </row>
    <row r="287" spans="2:65" s="1" customFormat="1" ht="37.9" customHeight="1">
      <c r="B287" s="128"/>
      <c r="C287" s="129" t="s">
        <v>1318</v>
      </c>
      <c r="D287" s="129" t="s">
        <v>116</v>
      </c>
      <c r="E287" s="130" t="s">
        <v>1319</v>
      </c>
      <c r="F287" s="131" t="s">
        <v>1320</v>
      </c>
      <c r="G287" s="132" t="s">
        <v>275</v>
      </c>
      <c r="H287" s="133">
        <v>61.832999999999998</v>
      </c>
      <c r="I287" s="134">
        <v>0</v>
      </c>
      <c r="J287" s="134">
        <f>ROUND(I287*H287,2)</f>
        <v>0</v>
      </c>
      <c r="K287" s="135"/>
      <c r="L287" s="29"/>
      <c r="M287" s="136" t="s">
        <v>3</v>
      </c>
      <c r="N287" s="137" t="s">
        <v>48</v>
      </c>
      <c r="O287" s="138">
        <v>3.53</v>
      </c>
      <c r="P287" s="138">
        <f>O287*H287</f>
        <v>218.27049</v>
      </c>
      <c r="Q287" s="138">
        <v>0</v>
      </c>
      <c r="R287" s="138">
        <f>Q287*H287</f>
        <v>0</v>
      </c>
      <c r="S287" s="138">
        <v>0</v>
      </c>
      <c r="T287" s="139">
        <f>S287*H287</f>
        <v>0</v>
      </c>
      <c r="AR287" s="140" t="s">
        <v>176</v>
      </c>
      <c r="AT287" s="140" t="s">
        <v>116</v>
      </c>
      <c r="AU287" s="140" t="s">
        <v>20</v>
      </c>
      <c r="AY287" s="16" t="s">
        <v>171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6" t="s">
        <v>37</v>
      </c>
      <c r="BK287" s="141">
        <f>ROUND(I287*H287,2)</f>
        <v>0</v>
      </c>
      <c r="BL287" s="16" t="s">
        <v>176</v>
      </c>
      <c r="BM287" s="140" t="s">
        <v>1321</v>
      </c>
    </row>
    <row r="288" spans="2:65" s="1" customFormat="1">
      <c r="B288" s="29"/>
      <c r="D288" s="142" t="s">
        <v>178</v>
      </c>
      <c r="F288" s="143" t="s">
        <v>1322</v>
      </c>
      <c r="L288" s="29"/>
      <c r="M288" s="144"/>
      <c r="T288" s="50"/>
      <c r="AT288" s="16" t="s">
        <v>178</v>
      </c>
      <c r="AU288" s="16" t="s">
        <v>20</v>
      </c>
    </row>
    <row r="289" spans="2:65" s="11" customFormat="1" ht="25.9" customHeight="1">
      <c r="B289" s="117"/>
      <c r="D289" s="118" t="s">
        <v>76</v>
      </c>
      <c r="E289" s="119" t="s">
        <v>344</v>
      </c>
      <c r="F289" s="119" t="s">
        <v>345</v>
      </c>
      <c r="J289" s="120">
        <f>BK289</f>
        <v>0</v>
      </c>
      <c r="L289" s="117"/>
      <c r="M289" s="121"/>
      <c r="P289" s="122">
        <f>P290+P294+P298+P305+P312</f>
        <v>0</v>
      </c>
      <c r="R289" s="122">
        <f>R290+R294+R298+R305+R312</f>
        <v>0</v>
      </c>
      <c r="T289" s="123">
        <f>T290+T294+T298+T305+T312</f>
        <v>0</v>
      </c>
      <c r="AR289" s="118" t="s">
        <v>201</v>
      </c>
      <c r="AT289" s="124" t="s">
        <v>76</v>
      </c>
      <c r="AU289" s="124" t="s">
        <v>77</v>
      </c>
      <c r="AY289" s="118" t="s">
        <v>171</v>
      </c>
      <c r="BK289" s="125">
        <f>BK290+BK294+BK298+BK305+BK312</f>
        <v>0</v>
      </c>
    </row>
    <row r="290" spans="2:65" s="11" customFormat="1" ht="22.9" customHeight="1">
      <c r="B290" s="117"/>
      <c r="D290" s="118" t="s">
        <v>76</v>
      </c>
      <c r="E290" s="126" t="s">
        <v>346</v>
      </c>
      <c r="F290" s="126" t="s">
        <v>347</v>
      </c>
      <c r="J290" s="127">
        <f>BK290</f>
        <v>0</v>
      </c>
      <c r="L290" s="117"/>
      <c r="M290" s="121"/>
      <c r="P290" s="122">
        <f>SUM(P291:P293)</f>
        <v>0</v>
      </c>
      <c r="R290" s="122">
        <f>SUM(R291:R293)</f>
        <v>0</v>
      </c>
      <c r="T290" s="123">
        <f>SUM(T291:T293)</f>
        <v>0</v>
      </c>
      <c r="AR290" s="118" t="s">
        <v>201</v>
      </c>
      <c r="AT290" s="124" t="s">
        <v>76</v>
      </c>
      <c r="AU290" s="124" t="s">
        <v>37</v>
      </c>
      <c r="AY290" s="118" t="s">
        <v>171</v>
      </c>
      <c r="BK290" s="125">
        <f>SUM(BK291:BK293)</f>
        <v>0</v>
      </c>
    </row>
    <row r="291" spans="2:65" s="1" customFormat="1" ht="16.5" customHeight="1">
      <c r="B291" s="128"/>
      <c r="C291" s="129" t="s">
        <v>1323</v>
      </c>
      <c r="D291" s="129" t="s">
        <v>116</v>
      </c>
      <c r="E291" s="130" t="s">
        <v>349</v>
      </c>
      <c r="F291" s="131" t="s">
        <v>347</v>
      </c>
      <c r="G291" s="132" t="s">
        <v>350</v>
      </c>
      <c r="H291" s="133">
        <v>1</v>
      </c>
      <c r="I291" s="134">
        <v>0</v>
      </c>
      <c r="J291" s="134">
        <f>ROUND(I291*H291,2)</f>
        <v>0</v>
      </c>
      <c r="K291" s="135"/>
      <c r="L291" s="29"/>
      <c r="M291" s="136" t="s">
        <v>3</v>
      </c>
      <c r="N291" s="137" t="s">
        <v>48</v>
      </c>
      <c r="O291" s="138">
        <v>0</v>
      </c>
      <c r="P291" s="138">
        <f>O291*H291</f>
        <v>0</v>
      </c>
      <c r="Q291" s="138">
        <v>0</v>
      </c>
      <c r="R291" s="138">
        <f>Q291*H291</f>
        <v>0</v>
      </c>
      <c r="S291" s="138">
        <v>0</v>
      </c>
      <c r="T291" s="139">
        <f>S291*H291</f>
        <v>0</v>
      </c>
      <c r="AR291" s="140" t="s">
        <v>351</v>
      </c>
      <c r="AT291" s="140" t="s">
        <v>116</v>
      </c>
      <c r="AU291" s="140" t="s">
        <v>20</v>
      </c>
      <c r="AY291" s="16" t="s">
        <v>171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6" t="s">
        <v>37</v>
      </c>
      <c r="BK291" s="141">
        <f>ROUND(I291*H291,2)</f>
        <v>0</v>
      </c>
      <c r="BL291" s="16" t="s">
        <v>351</v>
      </c>
      <c r="BM291" s="140" t="s">
        <v>1324</v>
      </c>
    </row>
    <row r="292" spans="2:65" s="1" customFormat="1">
      <c r="B292" s="29"/>
      <c r="D292" s="142" t="s">
        <v>178</v>
      </c>
      <c r="F292" s="143" t="s">
        <v>353</v>
      </c>
      <c r="L292" s="29"/>
      <c r="M292" s="144"/>
      <c r="T292" s="50"/>
      <c r="AT292" s="16" t="s">
        <v>178</v>
      </c>
      <c r="AU292" s="16" t="s">
        <v>20</v>
      </c>
    </row>
    <row r="293" spans="2:65" s="1" customFormat="1" ht="58.5">
      <c r="B293" s="29"/>
      <c r="D293" s="146" t="s">
        <v>134</v>
      </c>
      <c r="F293" s="158" t="s">
        <v>354</v>
      </c>
      <c r="L293" s="29"/>
      <c r="M293" s="144"/>
      <c r="T293" s="50"/>
      <c r="AT293" s="16" t="s">
        <v>134</v>
      </c>
      <c r="AU293" s="16" t="s">
        <v>20</v>
      </c>
    </row>
    <row r="294" spans="2:65" s="11" customFormat="1" ht="22.9" customHeight="1">
      <c r="B294" s="117"/>
      <c r="D294" s="118" t="s">
        <v>76</v>
      </c>
      <c r="E294" s="126" t="s">
        <v>355</v>
      </c>
      <c r="F294" s="126" t="s">
        <v>356</v>
      </c>
      <c r="J294" s="127">
        <f>BK294</f>
        <v>0</v>
      </c>
      <c r="L294" s="117"/>
      <c r="M294" s="121"/>
      <c r="P294" s="122">
        <f>SUM(P295:P297)</f>
        <v>0</v>
      </c>
      <c r="R294" s="122">
        <f>SUM(R295:R297)</f>
        <v>0</v>
      </c>
      <c r="T294" s="123">
        <f>SUM(T295:T297)</f>
        <v>0</v>
      </c>
      <c r="AR294" s="118" t="s">
        <v>201</v>
      </c>
      <c r="AT294" s="124" t="s">
        <v>76</v>
      </c>
      <c r="AU294" s="124" t="s">
        <v>37</v>
      </c>
      <c r="AY294" s="118" t="s">
        <v>171</v>
      </c>
      <c r="BK294" s="125">
        <f>SUM(BK295:BK297)</f>
        <v>0</v>
      </c>
    </row>
    <row r="295" spans="2:65" s="1" customFormat="1" ht="16.5" customHeight="1">
      <c r="B295" s="128"/>
      <c r="C295" s="129" t="s">
        <v>1325</v>
      </c>
      <c r="D295" s="129" t="s">
        <v>116</v>
      </c>
      <c r="E295" s="130" t="s">
        <v>358</v>
      </c>
      <c r="F295" s="131" t="s">
        <v>356</v>
      </c>
      <c r="G295" s="132" t="s">
        <v>350</v>
      </c>
      <c r="H295" s="133">
        <v>1</v>
      </c>
      <c r="I295" s="134">
        <v>0</v>
      </c>
      <c r="J295" s="134">
        <f>ROUND(I295*H295,2)</f>
        <v>0</v>
      </c>
      <c r="K295" s="135"/>
      <c r="L295" s="29"/>
      <c r="M295" s="136" t="s">
        <v>3</v>
      </c>
      <c r="N295" s="137" t="s">
        <v>48</v>
      </c>
      <c r="O295" s="138">
        <v>0</v>
      </c>
      <c r="P295" s="138">
        <f>O295*H295</f>
        <v>0</v>
      </c>
      <c r="Q295" s="138">
        <v>0</v>
      </c>
      <c r="R295" s="138">
        <f>Q295*H295</f>
        <v>0</v>
      </c>
      <c r="S295" s="138">
        <v>0</v>
      </c>
      <c r="T295" s="139">
        <f>S295*H295</f>
        <v>0</v>
      </c>
      <c r="AR295" s="140" t="s">
        <v>351</v>
      </c>
      <c r="AT295" s="140" t="s">
        <v>116</v>
      </c>
      <c r="AU295" s="140" t="s">
        <v>20</v>
      </c>
      <c r="AY295" s="16" t="s">
        <v>171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6" t="s">
        <v>37</v>
      </c>
      <c r="BK295" s="141">
        <f>ROUND(I295*H295,2)</f>
        <v>0</v>
      </c>
      <c r="BL295" s="16" t="s">
        <v>351</v>
      </c>
      <c r="BM295" s="140" t="s">
        <v>1326</v>
      </c>
    </row>
    <row r="296" spans="2:65" s="1" customFormat="1">
      <c r="B296" s="29"/>
      <c r="D296" s="142" t="s">
        <v>178</v>
      </c>
      <c r="F296" s="143" t="s">
        <v>360</v>
      </c>
      <c r="L296" s="29"/>
      <c r="M296" s="144"/>
      <c r="T296" s="50"/>
      <c r="AT296" s="16" t="s">
        <v>178</v>
      </c>
      <c r="AU296" s="16" t="s">
        <v>20</v>
      </c>
    </row>
    <row r="297" spans="2:65" s="1" customFormat="1" ht="126.75">
      <c r="B297" s="29"/>
      <c r="D297" s="146" t="s">
        <v>134</v>
      </c>
      <c r="F297" s="158" t="s">
        <v>361</v>
      </c>
      <c r="L297" s="29"/>
      <c r="M297" s="144"/>
      <c r="T297" s="50"/>
      <c r="AT297" s="16" t="s">
        <v>134</v>
      </c>
      <c r="AU297" s="16" t="s">
        <v>20</v>
      </c>
    </row>
    <row r="298" spans="2:65" s="11" customFormat="1" ht="22.9" customHeight="1">
      <c r="B298" s="117"/>
      <c r="D298" s="118" t="s">
        <v>76</v>
      </c>
      <c r="E298" s="126" t="s">
        <v>362</v>
      </c>
      <c r="F298" s="126" t="s">
        <v>363</v>
      </c>
      <c r="J298" s="127">
        <f>BK298</f>
        <v>0</v>
      </c>
      <c r="L298" s="117"/>
      <c r="M298" s="121"/>
      <c r="P298" s="122">
        <f>SUM(P299:P304)</f>
        <v>0</v>
      </c>
      <c r="R298" s="122">
        <f>SUM(R299:R304)</f>
        <v>0</v>
      </c>
      <c r="T298" s="123">
        <f>SUM(T299:T304)</f>
        <v>0</v>
      </c>
      <c r="AR298" s="118" t="s">
        <v>201</v>
      </c>
      <c r="AT298" s="124" t="s">
        <v>76</v>
      </c>
      <c r="AU298" s="124" t="s">
        <v>37</v>
      </c>
      <c r="AY298" s="118" t="s">
        <v>171</v>
      </c>
      <c r="BK298" s="125">
        <f>SUM(BK299:BK304)</f>
        <v>0</v>
      </c>
    </row>
    <row r="299" spans="2:65" s="1" customFormat="1" ht="16.5" customHeight="1">
      <c r="B299" s="128"/>
      <c r="C299" s="129" t="s">
        <v>1327</v>
      </c>
      <c r="D299" s="129" t="s">
        <v>116</v>
      </c>
      <c r="E299" s="130" t="s">
        <v>365</v>
      </c>
      <c r="F299" s="131" t="s">
        <v>363</v>
      </c>
      <c r="G299" s="132" t="s">
        <v>366</v>
      </c>
      <c r="H299" s="133">
        <v>56762.61</v>
      </c>
      <c r="I299" s="134">
        <v>0</v>
      </c>
      <c r="J299" s="134">
        <f>ROUND(I299*H299,2)</f>
        <v>0</v>
      </c>
      <c r="K299" s="135"/>
      <c r="L299" s="29"/>
      <c r="M299" s="136" t="s">
        <v>3</v>
      </c>
      <c r="N299" s="137" t="s">
        <v>48</v>
      </c>
      <c r="O299" s="138">
        <v>0</v>
      </c>
      <c r="P299" s="138">
        <f>O299*H299</f>
        <v>0</v>
      </c>
      <c r="Q299" s="138">
        <v>0</v>
      </c>
      <c r="R299" s="138">
        <f>Q299*H299</f>
        <v>0</v>
      </c>
      <c r="S299" s="138">
        <v>0</v>
      </c>
      <c r="T299" s="139">
        <f>S299*H299</f>
        <v>0</v>
      </c>
      <c r="AR299" s="140" t="s">
        <v>351</v>
      </c>
      <c r="AT299" s="140" t="s">
        <v>116</v>
      </c>
      <c r="AU299" s="140" t="s">
        <v>20</v>
      </c>
      <c r="AY299" s="16" t="s">
        <v>171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6" t="s">
        <v>37</v>
      </c>
      <c r="BK299" s="141">
        <f>ROUND(I299*H299,2)</f>
        <v>0</v>
      </c>
      <c r="BL299" s="16" t="s">
        <v>351</v>
      </c>
      <c r="BM299" s="140" t="s">
        <v>1328</v>
      </c>
    </row>
    <row r="300" spans="2:65" s="1" customFormat="1">
      <c r="B300" s="29"/>
      <c r="D300" s="142" t="s">
        <v>178</v>
      </c>
      <c r="F300" s="143" t="s">
        <v>368</v>
      </c>
      <c r="L300" s="29"/>
      <c r="M300" s="144"/>
      <c r="T300" s="50"/>
      <c r="AT300" s="16" t="s">
        <v>178</v>
      </c>
      <c r="AU300" s="16" t="s">
        <v>20</v>
      </c>
    </row>
    <row r="301" spans="2:65" s="1" customFormat="1" ht="175.5">
      <c r="B301" s="29"/>
      <c r="D301" s="146" t="s">
        <v>134</v>
      </c>
      <c r="F301" s="158" t="s">
        <v>369</v>
      </c>
      <c r="L301" s="29"/>
      <c r="M301" s="144"/>
      <c r="T301" s="50"/>
      <c r="AT301" s="16" t="s">
        <v>134</v>
      </c>
      <c r="AU301" s="16" t="s">
        <v>20</v>
      </c>
    </row>
    <row r="302" spans="2:65" s="1" customFormat="1" ht="16.5" customHeight="1">
      <c r="B302" s="128"/>
      <c r="C302" s="129" t="s">
        <v>1329</v>
      </c>
      <c r="D302" s="129" t="s">
        <v>116</v>
      </c>
      <c r="E302" s="130" t="s">
        <v>371</v>
      </c>
      <c r="F302" s="131" t="s">
        <v>372</v>
      </c>
      <c r="G302" s="132" t="s">
        <v>350</v>
      </c>
      <c r="H302" s="133">
        <v>1</v>
      </c>
      <c r="I302" s="134">
        <v>0</v>
      </c>
      <c r="J302" s="134">
        <f>ROUND(I302*H302,2)</f>
        <v>0</v>
      </c>
      <c r="K302" s="135"/>
      <c r="L302" s="29"/>
      <c r="M302" s="136" t="s">
        <v>3</v>
      </c>
      <c r="N302" s="137" t="s">
        <v>48</v>
      </c>
      <c r="O302" s="138">
        <v>0</v>
      </c>
      <c r="P302" s="138">
        <f>O302*H302</f>
        <v>0</v>
      </c>
      <c r="Q302" s="138">
        <v>0</v>
      </c>
      <c r="R302" s="138">
        <f>Q302*H302</f>
        <v>0</v>
      </c>
      <c r="S302" s="138">
        <v>0</v>
      </c>
      <c r="T302" s="139">
        <f>S302*H302</f>
        <v>0</v>
      </c>
      <c r="AR302" s="140" t="s">
        <v>351</v>
      </c>
      <c r="AT302" s="140" t="s">
        <v>116</v>
      </c>
      <c r="AU302" s="140" t="s">
        <v>20</v>
      </c>
      <c r="AY302" s="16" t="s">
        <v>171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6" t="s">
        <v>37</v>
      </c>
      <c r="BK302" s="141">
        <f>ROUND(I302*H302,2)</f>
        <v>0</v>
      </c>
      <c r="BL302" s="16" t="s">
        <v>351</v>
      </c>
      <c r="BM302" s="140" t="s">
        <v>1330</v>
      </c>
    </row>
    <row r="303" spans="2:65" s="1" customFormat="1">
      <c r="B303" s="29"/>
      <c r="D303" s="142" t="s">
        <v>178</v>
      </c>
      <c r="F303" s="143" t="s">
        <v>374</v>
      </c>
      <c r="L303" s="29"/>
      <c r="M303" s="144"/>
      <c r="T303" s="50"/>
      <c r="AT303" s="16" t="s">
        <v>178</v>
      </c>
      <c r="AU303" s="16" t="s">
        <v>20</v>
      </c>
    </row>
    <row r="304" spans="2:65" s="1" customFormat="1" ht="48.75">
      <c r="B304" s="29"/>
      <c r="D304" s="146" t="s">
        <v>134</v>
      </c>
      <c r="F304" s="158" t="s">
        <v>375</v>
      </c>
      <c r="L304" s="29"/>
      <c r="M304" s="144"/>
      <c r="T304" s="50"/>
      <c r="AT304" s="16" t="s">
        <v>134</v>
      </c>
      <c r="AU304" s="16" t="s">
        <v>20</v>
      </c>
    </row>
    <row r="305" spans="2:65" s="11" customFormat="1" ht="22.9" customHeight="1">
      <c r="B305" s="117"/>
      <c r="D305" s="118" t="s">
        <v>76</v>
      </c>
      <c r="E305" s="126" t="s">
        <v>376</v>
      </c>
      <c r="F305" s="126" t="s">
        <v>377</v>
      </c>
      <c r="J305" s="127">
        <f>BK305</f>
        <v>0</v>
      </c>
      <c r="L305" s="117"/>
      <c r="M305" s="121"/>
      <c r="P305" s="122">
        <f>SUM(P306:P311)</f>
        <v>0</v>
      </c>
      <c r="R305" s="122">
        <f>SUM(R306:R311)</f>
        <v>0</v>
      </c>
      <c r="T305" s="123">
        <f>SUM(T306:T311)</f>
        <v>0</v>
      </c>
      <c r="AR305" s="118" t="s">
        <v>201</v>
      </c>
      <c r="AT305" s="124" t="s">
        <v>76</v>
      </c>
      <c r="AU305" s="124" t="s">
        <v>37</v>
      </c>
      <c r="AY305" s="118" t="s">
        <v>171</v>
      </c>
      <c r="BK305" s="125">
        <f>SUM(BK306:BK311)</f>
        <v>0</v>
      </c>
    </row>
    <row r="306" spans="2:65" s="1" customFormat="1" ht="16.5" customHeight="1">
      <c r="B306" s="128"/>
      <c r="C306" s="129" t="s">
        <v>1331</v>
      </c>
      <c r="D306" s="129" t="s">
        <v>116</v>
      </c>
      <c r="E306" s="130" t="s">
        <v>379</v>
      </c>
      <c r="F306" s="131" t="s">
        <v>377</v>
      </c>
      <c r="G306" s="132" t="s">
        <v>366</v>
      </c>
      <c r="H306" s="133">
        <v>56762.61</v>
      </c>
      <c r="I306" s="134">
        <v>0</v>
      </c>
      <c r="J306" s="134">
        <f>ROUND(I306*H306,2)</f>
        <v>0</v>
      </c>
      <c r="K306" s="135"/>
      <c r="L306" s="29"/>
      <c r="M306" s="136" t="s">
        <v>3</v>
      </c>
      <c r="N306" s="137" t="s">
        <v>48</v>
      </c>
      <c r="O306" s="138">
        <v>0</v>
      </c>
      <c r="P306" s="138">
        <f>O306*H306</f>
        <v>0</v>
      </c>
      <c r="Q306" s="138">
        <v>0</v>
      </c>
      <c r="R306" s="138">
        <f>Q306*H306</f>
        <v>0</v>
      </c>
      <c r="S306" s="138">
        <v>0</v>
      </c>
      <c r="T306" s="139">
        <f>S306*H306</f>
        <v>0</v>
      </c>
      <c r="AR306" s="140" t="s">
        <v>351</v>
      </c>
      <c r="AT306" s="140" t="s">
        <v>116</v>
      </c>
      <c r="AU306" s="140" t="s">
        <v>20</v>
      </c>
      <c r="AY306" s="16" t="s">
        <v>171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6" t="s">
        <v>37</v>
      </c>
      <c r="BK306" s="141">
        <f>ROUND(I306*H306,2)</f>
        <v>0</v>
      </c>
      <c r="BL306" s="16" t="s">
        <v>351</v>
      </c>
      <c r="BM306" s="140" t="s">
        <v>1332</v>
      </c>
    </row>
    <row r="307" spans="2:65" s="1" customFormat="1">
      <c r="B307" s="29"/>
      <c r="D307" s="142" t="s">
        <v>178</v>
      </c>
      <c r="F307" s="143" t="s">
        <v>381</v>
      </c>
      <c r="L307" s="29"/>
      <c r="M307" s="144"/>
      <c r="T307" s="50"/>
      <c r="AT307" s="16" t="s">
        <v>178</v>
      </c>
      <c r="AU307" s="16" t="s">
        <v>20</v>
      </c>
    </row>
    <row r="308" spans="2:65" s="1" customFormat="1" ht="16.5" customHeight="1">
      <c r="B308" s="128"/>
      <c r="C308" s="129" t="s">
        <v>1333</v>
      </c>
      <c r="D308" s="129" t="s">
        <v>116</v>
      </c>
      <c r="E308" s="130" t="s">
        <v>383</v>
      </c>
      <c r="F308" s="131" t="s">
        <v>384</v>
      </c>
      <c r="G308" s="132" t="s">
        <v>366</v>
      </c>
      <c r="H308" s="133">
        <v>56762.61</v>
      </c>
      <c r="I308" s="134">
        <v>0</v>
      </c>
      <c r="J308" s="134">
        <f>ROUND(I308*H308,2)</f>
        <v>0</v>
      </c>
      <c r="K308" s="135"/>
      <c r="L308" s="29"/>
      <c r="M308" s="136" t="s">
        <v>3</v>
      </c>
      <c r="N308" s="137" t="s">
        <v>48</v>
      </c>
      <c r="O308" s="138">
        <v>0</v>
      </c>
      <c r="P308" s="138">
        <f>O308*H308</f>
        <v>0</v>
      </c>
      <c r="Q308" s="138">
        <v>0</v>
      </c>
      <c r="R308" s="138">
        <f>Q308*H308</f>
        <v>0</v>
      </c>
      <c r="S308" s="138">
        <v>0</v>
      </c>
      <c r="T308" s="139">
        <f>S308*H308</f>
        <v>0</v>
      </c>
      <c r="AR308" s="140" t="s">
        <v>351</v>
      </c>
      <c r="AT308" s="140" t="s">
        <v>116</v>
      </c>
      <c r="AU308" s="140" t="s">
        <v>20</v>
      </c>
      <c r="AY308" s="16" t="s">
        <v>171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6" t="s">
        <v>37</v>
      </c>
      <c r="BK308" s="141">
        <f>ROUND(I308*H308,2)</f>
        <v>0</v>
      </c>
      <c r="BL308" s="16" t="s">
        <v>351</v>
      </c>
      <c r="BM308" s="140" t="s">
        <v>1334</v>
      </c>
    </row>
    <row r="309" spans="2:65" s="1" customFormat="1">
      <c r="B309" s="29"/>
      <c r="D309" s="142" t="s">
        <v>178</v>
      </c>
      <c r="F309" s="143" t="s">
        <v>386</v>
      </c>
      <c r="L309" s="29"/>
      <c r="M309" s="144"/>
      <c r="T309" s="50"/>
      <c r="AT309" s="16" t="s">
        <v>178</v>
      </c>
      <c r="AU309" s="16" t="s">
        <v>20</v>
      </c>
    </row>
    <row r="310" spans="2:65" s="1" customFormat="1" ht="16.5" customHeight="1">
      <c r="B310" s="128"/>
      <c r="C310" s="129" t="s">
        <v>1335</v>
      </c>
      <c r="D310" s="129" t="s">
        <v>116</v>
      </c>
      <c r="E310" s="130" t="s">
        <v>388</v>
      </c>
      <c r="F310" s="131" t="s">
        <v>389</v>
      </c>
      <c r="G310" s="132" t="s">
        <v>366</v>
      </c>
      <c r="H310" s="133">
        <v>56762.61</v>
      </c>
      <c r="I310" s="134">
        <v>0</v>
      </c>
      <c r="J310" s="134">
        <f>ROUND(I310*H310,2)</f>
        <v>0</v>
      </c>
      <c r="K310" s="135"/>
      <c r="L310" s="29"/>
      <c r="M310" s="136" t="s">
        <v>3</v>
      </c>
      <c r="N310" s="137" t="s">
        <v>48</v>
      </c>
      <c r="O310" s="138">
        <v>0</v>
      </c>
      <c r="P310" s="138">
        <f>O310*H310</f>
        <v>0</v>
      </c>
      <c r="Q310" s="138">
        <v>0</v>
      </c>
      <c r="R310" s="138">
        <f>Q310*H310</f>
        <v>0</v>
      </c>
      <c r="S310" s="138">
        <v>0</v>
      </c>
      <c r="T310" s="139">
        <f>S310*H310</f>
        <v>0</v>
      </c>
      <c r="AR310" s="140" t="s">
        <v>351</v>
      </c>
      <c r="AT310" s="140" t="s">
        <v>116</v>
      </c>
      <c r="AU310" s="140" t="s">
        <v>20</v>
      </c>
      <c r="AY310" s="16" t="s">
        <v>171</v>
      </c>
      <c r="BE310" s="141">
        <f>IF(N310="základní",J310,0)</f>
        <v>0</v>
      </c>
      <c r="BF310" s="141">
        <f>IF(N310="snížená",J310,0)</f>
        <v>0</v>
      </c>
      <c r="BG310" s="141">
        <f>IF(N310="zákl. přenesená",J310,0)</f>
        <v>0</v>
      </c>
      <c r="BH310" s="141">
        <f>IF(N310="sníž. přenesená",J310,0)</f>
        <v>0</v>
      </c>
      <c r="BI310" s="141">
        <f>IF(N310="nulová",J310,0)</f>
        <v>0</v>
      </c>
      <c r="BJ310" s="16" t="s">
        <v>37</v>
      </c>
      <c r="BK310" s="141">
        <f>ROUND(I310*H310,2)</f>
        <v>0</v>
      </c>
      <c r="BL310" s="16" t="s">
        <v>351</v>
      </c>
      <c r="BM310" s="140" t="s">
        <v>1336</v>
      </c>
    </row>
    <row r="311" spans="2:65" s="1" customFormat="1">
      <c r="B311" s="29"/>
      <c r="D311" s="142" t="s">
        <v>178</v>
      </c>
      <c r="F311" s="143" t="s">
        <v>391</v>
      </c>
      <c r="L311" s="29"/>
      <c r="M311" s="144"/>
      <c r="T311" s="50"/>
      <c r="AT311" s="16" t="s">
        <v>178</v>
      </c>
      <c r="AU311" s="16" t="s">
        <v>20</v>
      </c>
    </row>
    <row r="312" spans="2:65" s="11" customFormat="1" ht="22.9" customHeight="1">
      <c r="B312" s="117"/>
      <c r="D312" s="118" t="s">
        <v>76</v>
      </c>
      <c r="E312" s="126" t="s">
        <v>392</v>
      </c>
      <c r="F312" s="126" t="s">
        <v>393</v>
      </c>
      <c r="J312" s="127">
        <f>BK312</f>
        <v>0</v>
      </c>
      <c r="L312" s="117"/>
      <c r="M312" s="121"/>
      <c r="P312" s="122">
        <f>SUM(P313:P315)</f>
        <v>0</v>
      </c>
      <c r="R312" s="122">
        <f>SUM(R313:R315)</f>
        <v>0</v>
      </c>
      <c r="T312" s="123">
        <f>SUM(T313:T315)</f>
        <v>0</v>
      </c>
      <c r="AR312" s="118" t="s">
        <v>201</v>
      </c>
      <c r="AT312" s="124" t="s">
        <v>76</v>
      </c>
      <c r="AU312" s="124" t="s">
        <v>37</v>
      </c>
      <c r="AY312" s="118" t="s">
        <v>171</v>
      </c>
      <c r="BK312" s="125">
        <f>SUM(BK313:BK315)</f>
        <v>0</v>
      </c>
    </row>
    <row r="313" spans="2:65" s="1" customFormat="1" ht="16.5" customHeight="1">
      <c r="B313" s="128"/>
      <c r="C313" s="129" t="s">
        <v>1337</v>
      </c>
      <c r="D313" s="129" t="s">
        <v>116</v>
      </c>
      <c r="E313" s="130" t="s">
        <v>395</v>
      </c>
      <c r="F313" s="131" t="s">
        <v>393</v>
      </c>
      <c r="G313" s="132" t="s">
        <v>366</v>
      </c>
      <c r="H313" s="133">
        <v>56762.61</v>
      </c>
      <c r="I313" s="134">
        <v>0</v>
      </c>
      <c r="J313" s="134">
        <f>ROUND(I313*H313,2)</f>
        <v>0</v>
      </c>
      <c r="K313" s="135"/>
      <c r="L313" s="29"/>
      <c r="M313" s="136" t="s">
        <v>3</v>
      </c>
      <c r="N313" s="137" t="s">
        <v>48</v>
      </c>
      <c r="O313" s="138">
        <v>0</v>
      </c>
      <c r="P313" s="138">
        <f>O313*H313</f>
        <v>0</v>
      </c>
      <c r="Q313" s="138">
        <v>0</v>
      </c>
      <c r="R313" s="138">
        <f>Q313*H313</f>
        <v>0</v>
      </c>
      <c r="S313" s="138">
        <v>0</v>
      </c>
      <c r="T313" s="139">
        <f>S313*H313</f>
        <v>0</v>
      </c>
      <c r="AR313" s="140" t="s">
        <v>351</v>
      </c>
      <c r="AT313" s="140" t="s">
        <v>116</v>
      </c>
      <c r="AU313" s="140" t="s">
        <v>20</v>
      </c>
      <c r="AY313" s="16" t="s">
        <v>171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6" t="s">
        <v>37</v>
      </c>
      <c r="BK313" s="141">
        <f>ROUND(I313*H313,2)</f>
        <v>0</v>
      </c>
      <c r="BL313" s="16" t="s">
        <v>351</v>
      </c>
      <c r="BM313" s="140" t="s">
        <v>1338</v>
      </c>
    </row>
    <row r="314" spans="2:65" s="1" customFormat="1">
      <c r="B314" s="29"/>
      <c r="D314" s="142" t="s">
        <v>178</v>
      </c>
      <c r="F314" s="143" t="s">
        <v>397</v>
      </c>
      <c r="L314" s="29"/>
      <c r="M314" s="144"/>
      <c r="T314" s="50"/>
      <c r="AT314" s="16" t="s">
        <v>178</v>
      </c>
      <c r="AU314" s="16" t="s">
        <v>20</v>
      </c>
    </row>
    <row r="315" spans="2:65" s="1" customFormat="1" ht="29.25">
      <c r="B315" s="29"/>
      <c r="D315" s="146" t="s">
        <v>134</v>
      </c>
      <c r="F315" s="158" t="s">
        <v>398</v>
      </c>
      <c r="L315" s="29"/>
      <c r="M315" s="159"/>
      <c r="N315" s="160"/>
      <c r="O315" s="160"/>
      <c r="P315" s="160"/>
      <c r="Q315" s="160"/>
      <c r="R315" s="160"/>
      <c r="S315" s="160"/>
      <c r="T315" s="161"/>
      <c r="AT315" s="16" t="s">
        <v>134</v>
      </c>
      <c r="AU315" s="16" t="s">
        <v>20</v>
      </c>
    </row>
    <row r="316" spans="2:65" s="1" customFormat="1" ht="6.95" customHeight="1">
      <c r="B316" s="38"/>
      <c r="C316" s="39"/>
      <c r="D316" s="39"/>
      <c r="E316" s="39"/>
      <c r="F316" s="39"/>
      <c r="G316" s="39"/>
      <c r="H316" s="39"/>
      <c r="I316" s="39"/>
      <c r="J316" s="39"/>
      <c r="K316" s="39"/>
      <c r="L316" s="29"/>
    </row>
  </sheetData>
  <autoFilter ref="C93:K315" xr:uid="{00000000-0009-0000-0000-00000C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C00-000000000000}"/>
    <hyperlink ref="F101" r:id="rId2" xr:uid="{00000000-0004-0000-0C00-000001000000}"/>
    <hyperlink ref="F104" r:id="rId3" xr:uid="{00000000-0004-0000-0C00-000002000000}"/>
    <hyperlink ref="F111" r:id="rId4" xr:uid="{00000000-0004-0000-0C00-000003000000}"/>
    <hyperlink ref="F114" r:id="rId5" xr:uid="{00000000-0004-0000-0C00-000004000000}"/>
    <hyperlink ref="F127" r:id="rId6" xr:uid="{00000000-0004-0000-0C00-000005000000}"/>
    <hyperlink ref="F130" r:id="rId7" xr:uid="{00000000-0004-0000-0C00-000006000000}"/>
    <hyperlink ref="F136" r:id="rId8" xr:uid="{00000000-0004-0000-0C00-000007000000}"/>
    <hyperlink ref="F142" r:id="rId9" xr:uid="{00000000-0004-0000-0C00-000008000000}"/>
    <hyperlink ref="F147" r:id="rId10" xr:uid="{00000000-0004-0000-0C00-000009000000}"/>
    <hyperlink ref="F152" r:id="rId11" xr:uid="{00000000-0004-0000-0C00-00000A000000}"/>
    <hyperlink ref="F157" r:id="rId12" xr:uid="{00000000-0004-0000-0C00-00000B000000}"/>
    <hyperlink ref="F189" r:id="rId13" xr:uid="{00000000-0004-0000-0C00-00000C000000}"/>
    <hyperlink ref="F211" r:id="rId14" xr:uid="{00000000-0004-0000-0C00-00000D000000}"/>
    <hyperlink ref="F214" r:id="rId15" xr:uid="{00000000-0004-0000-0C00-00000E000000}"/>
    <hyperlink ref="F217" r:id="rId16" xr:uid="{00000000-0004-0000-0C00-00000F000000}"/>
    <hyperlink ref="F224" r:id="rId17" xr:uid="{00000000-0004-0000-0C00-000010000000}"/>
    <hyperlink ref="F229" r:id="rId18" xr:uid="{00000000-0004-0000-0C00-000011000000}"/>
    <hyperlink ref="F232" r:id="rId19" xr:uid="{00000000-0004-0000-0C00-000012000000}"/>
    <hyperlink ref="F237" r:id="rId20" xr:uid="{00000000-0004-0000-0C00-000013000000}"/>
    <hyperlink ref="F247" r:id="rId21" xr:uid="{00000000-0004-0000-0C00-000014000000}"/>
    <hyperlink ref="F250" r:id="rId22" xr:uid="{00000000-0004-0000-0C00-000015000000}"/>
    <hyperlink ref="F255" r:id="rId23" xr:uid="{00000000-0004-0000-0C00-000016000000}"/>
    <hyperlink ref="F262" r:id="rId24" xr:uid="{00000000-0004-0000-0C00-000017000000}"/>
    <hyperlink ref="F270" r:id="rId25" xr:uid="{00000000-0004-0000-0C00-000018000000}"/>
    <hyperlink ref="F273" r:id="rId26" xr:uid="{00000000-0004-0000-0C00-000019000000}"/>
    <hyperlink ref="F279" r:id="rId27" xr:uid="{00000000-0004-0000-0C00-00001A000000}"/>
    <hyperlink ref="F281" r:id="rId28" xr:uid="{00000000-0004-0000-0C00-00001B000000}"/>
    <hyperlink ref="F288" r:id="rId29" xr:uid="{00000000-0004-0000-0C00-00001C000000}"/>
    <hyperlink ref="F292" r:id="rId30" xr:uid="{00000000-0004-0000-0C00-00001D000000}"/>
    <hyperlink ref="F296" r:id="rId31" xr:uid="{00000000-0004-0000-0C00-00001E000000}"/>
    <hyperlink ref="F300" r:id="rId32" xr:uid="{00000000-0004-0000-0C00-00001F000000}"/>
    <hyperlink ref="F303" r:id="rId33" xr:uid="{00000000-0004-0000-0C00-000020000000}"/>
    <hyperlink ref="F307" r:id="rId34" xr:uid="{00000000-0004-0000-0C00-000021000000}"/>
    <hyperlink ref="F309" r:id="rId35" xr:uid="{00000000-0004-0000-0C00-000022000000}"/>
    <hyperlink ref="F311" r:id="rId36" xr:uid="{00000000-0004-0000-0C00-000023000000}"/>
    <hyperlink ref="F314" r:id="rId37" xr:uid="{00000000-0004-0000-0C00-00002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8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74"/>
  <sheetViews>
    <sheetView showGridLines="0" topLeftCell="A3" workbookViewId="0">
      <selection activeCell="I175" sqref="I17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124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1339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ROUND(J94,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ROUND((SUM(BE94:BE173)),  0)</f>
        <v>0</v>
      </c>
      <c r="I35" s="90">
        <v>0.21</v>
      </c>
      <c r="J35" s="80">
        <f>ROUND(((SUM(BE94:BE173))*I35),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ROUND((SUM(BF94:BF173)),  0)</f>
        <v>0</v>
      </c>
      <c r="I36" s="90">
        <v>0.15</v>
      </c>
      <c r="J36" s="80">
        <f>ROUND(((SUM(BF94:BF173))*I36),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ROUND((SUM(BG94:BG173)),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ROUND((SUM(BH94:BH173)),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ROUND((SUM(BI94:BI173)),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M - 2.8.6. Dešťové záhony - trvalkové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J94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J95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J96</f>
        <v>0</v>
      </c>
      <c r="L65" s="104"/>
    </row>
    <row r="66" spans="2:12" s="9" customFormat="1" ht="19.899999999999999" hidden="1" customHeight="1">
      <c r="B66" s="104"/>
      <c r="D66" s="105" t="s">
        <v>486</v>
      </c>
      <c r="E66" s="106"/>
      <c r="F66" s="106"/>
      <c r="G66" s="106"/>
      <c r="H66" s="106"/>
      <c r="I66" s="106"/>
      <c r="J66" s="107">
        <f>J146</f>
        <v>0</v>
      </c>
      <c r="L66" s="104"/>
    </row>
    <row r="67" spans="2:12" s="8" customFormat="1" ht="24.95" hidden="1" customHeight="1">
      <c r="B67" s="100"/>
      <c r="D67" s="101" t="s">
        <v>150</v>
      </c>
      <c r="E67" s="102"/>
      <c r="F67" s="102"/>
      <c r="G67" s="102"/>
      <c r="H67" s="102"/>
      <c r="I67" s="102"/>
      <c r="J67" s="103">
        <f>J149</f>
        <v>0</v>
      </c>
      <c r="L67" s="100"/>
    </row>
    <row r="68" spans="2:12" s="9" customFormat="1" ht="19.899999999999999" hidden="1" customHeight="1">
      <c r="B68" s="104"/>
      <c r="D68" s="105" t="s">
        <v>151</v>
      </c>
      <c r="E68" s="106"/>
      <c r="F68" s="106"/>
      <c r="G68" s="106"/>
      <c r="H68" s="106"/>
      <c r="I68" s="106"/>
      <c r="J68" s="107">
        <f>J150</f>
        <v>0</v>
      </c>
      <c r="L68" s="104"/>
    </row>
    <row r="69" spans="2:12" s="9" customFormat="1" ht="19.899999999999999" hidden="1" customHeight="1">
      <c r="B69" s="104"/>
      <c r="D69" s="105" t="s">
        <v>152</v>
      </c>
      <c r="E69" s="106"/>
      <c r="F69" s="106"/>
      <c r="G69" s="106"/>
      <c r="H69" s="106"/>
      <c r="I69" s="106"/>
      <c r="J69" s="107">
        <f>J154</f>
        <v>0</v>
      </c>
      <c r="L69" s="104"/>
    </row>
    <row r="70" spans="2:12" s="9" customFormat="1" ht="19.899999999999999" hidden="1" customHeight="1">
      <c r="B70" s="104"/>
      <c r="D70" s="105" t="s">
        <v>153</v>
      </c>
      <c r="E70" s="106"/>
      <c r="F70" s="106"/>
      <c r="G70" s="106"/>
      <c r="H70" s="106"/>
      <c r="I70" s="106"/>
      <c r="J70" s="107">
        <f>J158</f>
        <v>0</v>
      </c>
      <c r="L70" s="104"/>
    </row>
    <row r="71" spans="2:12" s="9" customFormat="1" ht="19.899999999999999" hidden="1" customHeight="1">
      <c r="B71" s="104"/>
      <c r="D71" s="105" t="s">
        <v>154</v>
      </c>
      <c r="E71" s="106"/>
      <c r="F71" s="106"/>
      <c r="G71" s="106"/>
      <c r="H71" s="106"/>
      <c r="I71" s="106"/>
      <c r="J71" s="107">
        <f>J165</f>
        <v>0</v>
      </c>
      <c r="L71" s="104"/>
    </row>
    <row r="72" spans="2:12" s="9" customFormat="1" ht="19.899999999999999" hidden="1" customHeight="1">
      <c r="B72" s="104"/>
      <c r="D72" s="105" t="s">
        <v>155</v>
      </c>
      <c r="E72" s="106"/>
      <c r="F72" s="106"/>
      <c r="G72" s="106"/>
      <c r="H72" s="106"/>
      <c r="I72" s="106"/>
      <c r="J72" s="107">
        <f>J170</f>
        <v>0</v>
      </c>
      <c r="L72" s="104"/>
    </row>
    <row r="73" spans="2:12" s="1" customFormat="1" ht="21.75" hidden="1" customHeight="1">
      <c r="B73" s="29"/>
      <c r="L73" s="29"/>
    </row>
    <row r="74" spans="2:12" s="1" customFormat="1" ht="6.95" hidden="1" customHeight="1"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29"/>
    </row>
    <row r="75" spans="2:12" hidden="1"/>
    <row r="76" spans="2:12" hidden="1"/>
    <row r="77" spans="2:12" hidden="1"/>
    <row r="78" spans="2:12" s="1" customFormat="1" ht="6.95" customHeight="1"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29"/>
    </row>
    <row r="79" spans="2:12" s="1" customFormat="1" ht="24.95" customHeight="1">
      <c r="B79" s="29"/>
      <c r="C79" s="20" t="s">
        <v>156</v>
      </c>
      <c r="L79" s="29"/>
    </row>
    <row r="80" spans="2:12" s="1" customFormat="1" ht="6.95" customHeight="1">
      <c r="B80" s="29"/>
      <c r="L80" s="29"/>
    </row>
    <row r="81" spans="2:63" s="1" customFormat="1" ht="12" customHeight="1">
      <c r="B81" s="29"/>
      <c r="C81" s="25" t="s">
        <v>15</v>
      </c>
      <c r="L81" s="29"/>
    </row>
    <row r="82" spans="2:63" s="1" customFormat="1" ht="26.25" customHeight="1">
      <c r="B82" s="29"/>
      <c r="E82" s="216" t="str">
        <f>E7</f>
        <v>REVITALIZACE ZELENÉ INFRASTRUKTURY NEMOCNICE HAVÍŘOV, p.o.</v>
      </c>
      <c r="F82" s="217"/>
      <c r="G82" s="217"/>
      <c r="H82" s="217"/>
      <c r="L82" s="29"/>
    </row>
    <row r="83" spans="2:63" ht="12" customHeight="1">
      <c r="B83" s="19"/>
      <c r="C83" s="25" t="s">
        <v>138</v>
      </c>
      <c r="L83" s="19"/>
    </row>
    <row r="84" spans="2:63" s="1" customFormat="1" ht="16.5" customHeight="1">
      <c r="B84" s="29"/>
      <c r="E84" s="216" t="s">
        <v>139</v>
      </c>
      <c r="F84" s="215"/>
      <c r="G84" s="215"/>
      <c r="H84" s="215"/>
      <c r="L84" s="29"/>
    </row>
    <row r="85" spans="2:63" s="1" customFormat="1" ht="12" customHeight="1">
      <c r="B85" s="29"/>
      <c r="C85" s="25" t="s">
        <v>140</v>
      </c>
      <c r="L85" s="29"/>
    </row>
    <row r="86" spans="2:63" s="1" customFormat="1" ht="16.5" customHeight="1">
      <c r="B86" s="29"/>
      <c r="E86" s="212" t="str">
        <f>E11</f>
        <v>M - 2.8.6. Dešťové záhony - trvalkové</v>
      </c>
      <c r="F86" s="215"/>
      <c r="G86" s="215"/>
      <c r="H86" s="215"/>
      <c r="L86" s="29"/>
    </row>
    <row r="87" spans="2:63" s="1" customFormat="1" ht="6.95" customHeight="1">
      <c r="B87" s="29"/>
      <c r="L87" s="29"/>
    </row>
    <row r="88" spans="2:63" s="1" customFormat="1" ht="12" customHeight="1">
      <c r="B88" s="29"/>
      <c r="C88" s="25" t="s">
        <v>21</v>
      </c>
      <c r="F88" s="23" t="str">
        <f>F14</f>
        <v xml:space="preserve"> </v>
      </c>
      <c r="I88" s="25" t="s">
        <v>23</v>
      </c>
      <c r="J88" s="46" t="str">
        <f>IF(J14="","",J14)</f>
        <v>30. 11. 2023</v>
      </c>
      <c r="L88" s="29"/>
    </row>
    <row r="89" spans="2:63" s="1" customFormat="1" ht="6.95" customHeight="1">
      <c r="B89" s="29"/>
      <c r="L89" s="29"/>
    </row>
    <row r="90" spans="2:63" s="1" customFormat="1" ht="25.7" customHeight="1">
      <c r="B90" s="29"/>
      <c r="C90" s="25" t="s">
        <v>27</v>
      </c>
      <c r="F90" s="23" t="str">
        <f>E17</f>
        <v>Nemocnice Havířov, příspěvková organizace</v>
      </c>
      <c r="I90" s="25" t="s">
        <v>33</v>
      </c>
      <c r="J90" s="27" t="str">
        <f>E23</f>
        <v>Ing. Gabriela Pešková</v>
      </c>
      <c r="L90" s="29"/>
    </row>
    <row r="91" spans="2:63" s="1" customFormat="1" ht="15.2" customHeight="1">
      <c r="B91" s="29"/>
      <c r="C91" s="25" t="s">
        <v>32</v>
      </c>
      <c r="F91" s="23" t="str">
        <f>IF(E20="","",E20)</f>
        <v xml:space="preserve"> </v>
      </c>
      <c r="I91" s="25" t="s">
        <v>38</v>
      </c>
      <c r="J91" s="27" t="str">
        <f>E26</f>
        <v>Ing. Martina Cabáková</v>
      </c>
      <c r="L91" s="29"/>
    </row>
    <row r="92" spans="2:63" s="1" customFormat="1" ht="10.35" customHeight="1">
      <c r="B92" s="29"/>
      <c r="L92" s="29"/>
    </row>
    <row r="93" spans="2:63" s="10" customFormat="1" ht="29.25" customHeight="1">
      <c r="B93" s="108"/>
      <c r="C93" s="109" t="s">
        <v>157</v>
      </c>
      <c r="D93" s="110" t="s">
        <v>62</v>
      </c>
      <c r="E93" s="110" t="s">
        <v>58</v>
      </c>
      <c r="F93" s="110" t="s">
        <v>59</v>
      </c>
      <c r="G93" s="110" t="s">
        <v>158</v>
      </c>
      <c r="H93" s="110" t="s">
        <v>159</v>
      </c>
      <c r="I93" s="110" t="s">
        <v>160</v>
      </c>
      <c r="J93" s="111" t="s">
        <v>144</v>
      </c>
      <c r="K93" s="112" t="s">
        <v>161</v>
      </c>
      <c r="L93" s="108"/>
      <c r="M93" s="53" t="s">
        <v>3</v>
      </c>
      <c r="N93" s="54" t="s">
        <v>47</v>
      </c>
      <c r="O93" s="54" t="s">
        <v>162</v>
      </c>
      <c r="P93" s="54" t="s">
        <v>163</v>
      </c>
      <c r="Q93" s="54" t="s">
        <v>164</v>
      </c>
      <c r="R93" s="54" t="s">
        <v>165</v>
      </c>
      <c r="S93" s="54" t="s">
        <v>166</v>
      </c>
      <c r="T93" s="55" t="s">
        <v>167</v>
      </c>
    </row>
    <row r="94" spans="2:63" s="1" customFormat="1" ht="22.9" customHeight="1">
      <c r="B94" s="29"/>
      <c r="C94" s="58" t="s">
        <v>168</v>
      </c>
      <c r="J94" s="113">
        <f>BK94</f>
        <v>0</v>
      </c>
      <c r="L94" s="29"/>
      <c r="M94" s="56"/>
      <c r="N94" s="47"/>
      <c r="O94" s="47"/>
      <c r="P94" s="114">
        <f>P95+P149</f>
        <v>2482.1724999999997</v>
      </c>
      <c r="Q94" s="47"/>
      <c r="R94" s="114">
        <f>R95+R149</f>
        <v>251.75</v>
      </c>
      <c r="S94" s="47"/>
      <c r="T94" s="115">
        <f>T95+T149</f>
        <v>0</v>
      </c>
      <c r="AT94" s="16" t="s">
        <v>76</v>
      </c>
      <c r="AU94" s="16" t="s">
        <v>145</v>
      </c>
      <c r="BK94" s="116">
        <f>BK95+BK149</f>
        <v>0</v>
      </c>
    </row>
    <row r="95" spans="2:63" s="11" customFormat="1" ht="25.9" customHeight="1">
      <c r="B95" s="117"/>
      <c r="D95" s="118" t="s">
        <v>76</v>
      </c>
      <c r="E95" s="119" t="s">
        <v>169</v>
      </c>
      <c r="F95" s="119" t="s">
        <v>170</v>
      </c>
      <c r="J95" s="120">
        <f>BK95</f>
        <v>0</v>
      </c>
      <c r="L95" s="117"/>
      <c r="M95" s="121"/>
      <c r="P95" s="122">
        <f>P96+P146</f>
        <v>2482.1724999999997</v>
      </c>
      <c r="R95" s="122">
        <f>R96+R146</f>
        <v>251.75</v>
      </c>
      <c r="T95" s="123">
        <f>T96+T146</f>
        <v>0</v>
      </c>
      <c r="AR95" s="118" t="s">
        <v>37</v>
      </c>
      <c r="AT95" s="124" t="s">
        <v>76</v>
      </c>
      <c r="AU95" s="124" t="s">
        <v>77</v>
      </c>
      <c r="AY95" s="118" t="s">
        <v>171</v>
      </c>
      <c r="BK95" s="125">
        <f>BK96+BK146</f>
        <v>0</v>
      </c>
    </row>
    <row r="96" spans="2:63" s="11" customFormat="1" ht="22.9" customHeight="1">
      <c r="B96" s="117"/>
      <c r="D96" s="118" t="s">
        <v>76</v>
      </c>
      <c r="E96" s="126" t="s">
        <v>37</v>
      </c>
      <c r="F96" s="126" t="s">
        <v>172</v>
      </c>
      <c r="J96" s="127">
        <f>BK96</f>
        <v>0</v>
      </c>
      <c r="L96" s="117"/>
      <c r="M96" s="121"/>
      <c r="P96" s="122">
        <f>SUM(P97:P145)</f>
        <v>1593.4949999999999</v>
      </c>
      <c r="R96" s="122">
        <f>SUM(R97:R145)</f>
        <v>251.75</v>
      </c>
      <c r="T96" s="123">
        <f>SUM(T97:T145)</f>
        <v>0</v>
      </c>
      <c r="AR96" s="118" t="s">
        <v>37</v>
      </c>
      <c r="AT96" s="124" t="s">
        <v>76</v>
      </c>
      <c r="AU96" s="124" t="s">
        <v>37</v>
      </c>
      <c r="AY96" s="118" t="s">
        <v>171</v>
      </c>
      <c r="BK96" s="125">
        <f>SUM(BK97:BK145)</f>
        <v>0</v>
      </c>
    </row>
    <row r="97" spans="2:65" s="1" customFormat="1" ht="33" customHeight="1">
      <c r="B97" s="128"/>
      <c r="C97" s="129" t="s">
        <v>37</v>
      </c>
      <c r="D97" s="129" t="s">
        <v>116</v>
      </c>
      <c r="E97" s="130" t="s">
        <v>1340</v>
      </c>
      <c r="F97" s="131" t="s">
        <v>1341</v>
      </c>
      <c r="G97" s="132" t="s">
        <v>175</v>
      </c>
      <c r="H97" s="133">
        <v>475</v>
      </c>
      <c r="I97" s="134">
        <v>0</v>
      </c>
      <c r="J97" s="134">
        <f>ROUND(I97*H97,2)</f>
        <v>0</v>
      </c>
      <c r="K97" s="135"/>
      <c r="L97" s="29"/>
      <c r="M97" s="136" t="s">
        <v>3</v>
      </c>
      <c r="N97" s="137" t="s">
        <v>48</v>
      </c>
      <c r="O97" s="138">
        <v>2.226</v>
      </c>
      <c r="P97" s="138">
        <f>O97*H97</f>
        <v>1057.3499999999999</v>
      </c>
      <c r="Q97" s="138">
        <v>0</v>
      </c>
      <c r="R97" s="138">
        <f>Q97*H97</f>
        <v>0</v>
      </c>
      <c r="S97" s="138">
        <v>0</v>
      </c>
      <c r="T97" s="139">
        <f>S97*H97</f>
        <v>0</v>
      </c>
      <c r="AR97" s="140" t="s">
        <v>176</v>
      </c>
      <c r="AT97" s="140" t="s">
        <v>116</v>
      </c>
      <c r="AU97" s="140" t="s">
        <v>20</v>
      </c>
      <c r="AY97" s="16" t="s">
        <v>171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6" t="s">
        <v>37</v>
      </c>
      <c r="BK97" s="141">
        <f>ROUND(I97*H97,2)</f>
        <v>0</v>
      </c>
      <c r="BL97" s="16" t="s">
        <v>176</v>
      </c>
      <c r="BM97" s="140" t="s">
        <v>1342</v>
      </c>
    </row>
    <row r="98" spans="2:65" s="1" customFormat="1">
      <c r="B98" s="29"/>
      <c r="D98" s="142" t="s">
        <v>178</v>
      </c>
      <c r="F98" s="143" t="s">
        <v>1343</v>
      </c>
      <c r="L98" s="29"/>
      <c r="M98" s="144"/>
      <c r="T98" s="50"/>
      <c r="AT98" s="16" t="s">
        <v>178</v>
      </c>
      <c r="AU98" s="16" t="s">
        <v>20</v>
      </c>
    </row>
    <row r="99" spans="2:65" s="1" customFormat="1" ht="117">
      <c r="B99" s="29"/>
      <c r="D99" s="146" t="s">
        <v>134</v>
      </c>
      <c r="F99" s="158" t="s">
        <v>1344</v>
      </c>
      <c r="L99" s="29"/>
      <c r="M99" s="144"/>
      <c r="T99" s="50"/>
      <c r="AT99" s="16" t="s">
        <v>134</v>
      </c>
      <c r="AU99" s="16" t="s">
        <v>20</v>
      </c>
    </row>
    <row r="100" spans="2:65" s="12" customFormat="1">
      <c r="B100" s="145"/>
      <c r="D100" s="146" t="s">
        <v>180</v>
      </c>
      <c r="E100" s="147" t="s">
        <v>3</v>
      </c>
      <c r="F100" s="148" t="s">
        <v>1345</v>
      </c>
      <c r="H100" s="149">
        <v>15</v>
      </c>
      <c r="L100" s="145"/>
      <c r="M100" s="150"/>
      <c r="T100" s="151"/>
      <c r="AT100" s="147" t="s">
        <v>180</v>
      </c>
      <c r="AU100" s="147" t="s">
        <v>20</v>
      </c>
      <c r="AV100" s="12" t="s">
        <v>20</v>
      </c>
      <c r="AW100" s="12" t="s">
        <v>36</v>
      </c>
      <c r="AX100" s="12" t="s">
        <v>77</v>
      </c>
      <c r="AY100" s="147" t="s">
        <v>171</v>
      </c>
    </row>
    <row r="101" spans="2:65" s="12" customFormat="1">
      <c r="B101" s="145"/>
      <c r="D101" s="146" t="s">
        <v>180</v>
      </c>
      <c r="E101" s="147" t="s">
        <v>3</v>
      </c>
      <c r="F101" s="148" t="s">
        <v>1346</v>
      </c>
      <c r="H101" s="149">
        <v>15</v>
      </c>
      <c r="L101" s="145"/>
      <c r="M101" s="150"/>
      <c r="T101" s="151"/>
      <c r="AT101" s="147" t="s">
        <v>180</v>
      </c>
      <c r="AU101" s="147" t="s">
        <v>20</v>
      </c>
      <c r="AV101" s="12" t="s">
        <v>20</v>
      </c>
      <c r="AW101" s="12" t="s">
        <v>36</v>
      </c>
      <c r="AX101" s="12" t="s">
        <v>77</v>
      </c>
      <c r="AY101" s="147" t="s">
        <v>171</v>
      </c>
    </row>
    <row r="102" spans="2:65" s="12" customFormat="1">
      <c r="B102" s="145"/>
      <c r="D102" s="146" t="s">
        <v>180</v>
      </c>
      <c r="E102" s="147" t="s">
        <v>3</v>
      </c>
      <c r="F102" s="148" t="s">
        <v>1347</v>
      </c>
      <c r="H102" s="149">
        <v>150</v>
      </c>
      <c r="L102" s="145"/>
      <c r="M102" s="150"/>
      <c r="T102" s="151"/>
      <c r="AT102" s="147" t="s">
        <v>180</v>
      </c>
      <c r="AU102" s="147" t="s">
        <v>20</v>
      </c>
      <c r="AV102" s="12" t="s">
        <v>20</v>
      </c>
      <c r="AW102" s="12" t="s">
        <v>36</v>
      </c>
      <c r="AX102" s="12" t="s">
        <v>77</v>
      </c>
      <c r="AY102" s="147" t="s">
        <v>171</v>
      </c>
    </row>
    <row r="103" spans="2:65" s="12" customFormat="1">
      <c r="B103" s="145"/>
      <c r="D103" s="146" t="s">
        <v>180</v>
      </c>
      <c r="E103" s="147" t="s">
        <v>3</v>
      </c>
      <c r="F103" s="148" t="s">
        <v>1348</v>
      </c>
      <c r="H103" s="149">
        <v>90</v>
      </c>
      <c r="L103" s="145"/>
      <c r="M103" s="150"/>
      <c r="T103" s="151"/>
      <c r="AT103" s="147" t="s">
        <v>180</v>
      </c>
      <c r="AU103" s="147" t="s">
        <v>20</v>
      </c>
      <c r="AV103" s="12" t="s">
        <v>20</v>
      </c>
      <c r="AW103" s="12" t="s">
        <v>36</v>
      </c>
      <c r="AX103" s="12" t="s">
        <v>77</v>
      </c>
      <c r="AY103" s="147" t="s">
        <v>171</v>
      </c>
    </row>
    <row r="104" spans="2:65" s="12" customFormat="1">
      <c r="B104" s="145"/>
      <c r="D104" s="146" t="s">
        <v>180</v>
      </c>
      <c r="E104" s="147" t="s">
        <v>3</v>
      </c>
      <c r="F104" s="148" t="s">
        <v>1349</v>
      </c>
      <c r="H104" s="149">
        <v>172</v>
      </c>
      <c r="L104" s="145"/>
      <c r="M104" s="150"/>
      <c r="T104" s="151"/>
      <c r="AT104" s="147" t="s">
        <v>180</v>
      </c>
      <c r="AU104" s="147" t="s">
        <v>20</v>
      </c>
      <c r="AV104" s="12" t="s">
        <v>20</v>
      </c>
      <c r="AW104" s="12" t="s">
        <v>36</v>
      </c>
      <c r="AX104" s="12" t="s">
        <v>77</v>
      </c>
      <c r="AY104" s="147" t="s">
        <v>171</v>
      </c>
    </row>
    <row r="105" spans="2:65" s="12" customFormat="1">
      <c r="B105" s="145"/>
      <c r="D105" s="146" t="s">
        <v>180</v>
      </c>
      <c r="E105" s="147" t="s">
        <v>3</v>
      </c>
      <c r="F105" s="148" t="s">
        <v>1350</v>
      </c>
      <c r="H105" s="149">
        <v>33</v>
      </c>
      <c r="L105" s="145"/>
      <c r="M105" s="150"/>
      <c r="T105" s="151"/>
      <c r="AT105" s="147" t="s">
        <v>180</v>
      </c>
      <c r="AU105" s="147" t="s">
        <v>20</v>
      </c>
      <c r="AV105" s="12" t="s">
        <v>20</v>
      </c>
      <c r="AW105" s="12" t="s">
        <v>36</v>
      </c>
      <c r="AX105" s="12" t="s">
        <v>77</v>
      </c>
      <c r="AY105" s="147" t="s">
        <v>171</v>
      </c>
    </row>
    <row r="106" spans="2:65" s="13" customFormat="1">
      <c r="B106" s="152"/>
      <c r="D106" s="146" t="s">
        <v>180</v>
      </c>
      <c r="E106" s="153" t="s">
        <v>3</v>
      </c>
      <c r="F106" s="154" t="s">
        <v>188</v>
      </c>
      <c r="H106" s="155">
        <v>475</v>
      </c>
      <c r="L106" s="152"/>
      <c r="M106" s="156"/>
      <c r="T106" s="157"/>
      <c r="AT106" s="153" t="s">
        <v>180</v>
      </c>
      <c r="AU106" s="153" t="s">
        <v>20</v>
      </c>
      <c r="AV106" s="13" t="s">
        <v>176</v>
      </c>
      <c r="AW106" s="13" t="s">
        <v>36</v>
      </c>
      <c r="AX106" s="13" t="s">
        <v>37</v>
      </c>
      <c r="AY106" s="153" t="s">
        <v>171</v>
      </c>
    </row>
    <row r="107" spans="2:65" s="1" customFormat="1" ht="24.2" customHeight="1">
      <c r="B107" s="128"/>
      <c r="C107" s="167" t="s">
        <v>20</v>
      </c>
      <c r="D107" s="167" t="s">
        <v>122</v>
      </c>
      <c r="E107" s="168" t="s">
        <v>1351</v>
      </c>
      <c r="F107" s="169" t="s">
        <v>1352</v>
      </c>
      <c r="G107" s="170" t="s">
        <v>601</v>
      </c>
      <c r="H107" s="171">
        <v>71.25</v>
      </c>
      <c r="I107" s="172">
        <v>0</v>
      </c>
      <c r="J107" s="172">
        <f>ROUND(I107*H107,2)</f>
        <v>0</v>
      </c>
      <c r="K107" s="173"/>
      <c r="L107" s="174"/>
      <c r="M107" s="175" t="s">
        <v>3</v>
      </c>
      <c r="N107" s="176" t="s">
        <v>48</v>
      </c>
      <c r="O107" s="138">
        <v>0</v>
      </c>
      <c r="P107" s="138">
        <f>O107*H107</f>
        <v>0</v>
      </c>
      <c r="Q107" s="138">
        <v>1</v>
      </c>
      <c r="R107" s="138">
        <f>Q107*H107</f>
        <v>71.25</v>
      </c>
      <c r="S107" s="138">
        <v>0</v>
      </c>
      <c r="T107" s="139">
        <f>S107*H107</f>
        <v>0</v>
      </c>
      <c r="AR107" s="140" t="s">
        <v>223</v>
      </c>
      <c r="AT107" s="140" t="s">
        <v>122</v>
      </c>
      <c r="AU107" s="140" t="s">
        <v>20</v>
      </c>
      <c r="AY107" s="16" t="s">
        <v>171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6" t="s">
        <v>37</v>
      </c>
      <c r="BK107" s="141">
        <f>ROUND(I107*H107,2)</f>
        <v>0</v>
      </c>
      <c r="BL107" s="16" t="s">
        <v>176</v>
      </c>
      <c r="BM107" s="140" t="s">
        <v>1353</v>
      </c>
    </row>
    <row r="108" spans="2:65" s="1" customFormat="1" ht="16.5" customHeight="1">
      <c r="B108" s="128"/>
      <c r="C108" s="167" t="s">
        <v>189</v>
      </c>
      <c r="D108" s="167" t="s">
        <v>122</v>
      </c>
      <c r="E108" s="168" t="s">
        <v>1354</v>
      </c>
      <c r="F108" s="169" t="s">
        <v>1355</v>
      </c>
      <c r="G108" s="170" t="s">
        <v>275</v>
      </c>
      <c r="H108" s="171">
        <v>121.125</v>
      </c>
      <c r="I108" s="172">
        <v>0</v>
      </c>
      <c r="J108" s="172">
        <f>ROUND(I108*H108,2)</f>
        <v>0</v>
      </c>
      <c r="K108" s="173"/>
      <c r="L108" s="174"/>
      <c r="M108" s="175" t="s">
        <v>3</v>
      </c>
      <c r="N108" s="176" t="s">
        <v>48</v>
      </c>
      <c r="O108" s="138">
        <v>0</v>
      </c>
      <c r="P108" s="138">
        <f>O108*H108</f>
        <v>0</v>
      </c>
      <c r="Q108" s="138">
        <v>1</v>
      </c>
      <c r="R108" s="138">
        <f>Q108*H108</f>
        <v>121.125</v>
      </c>
      <c r="S108" s="138">
        <v>0</v>
      </c>
      <c r="T108" s="139">
        <f>S108*H108</f>
        <v>0</v>
      </c>
      <c r="AR108" s="140" t="s">
        <v>223</v>
      </c>
      <c r="AT108" s="140" t="s">
        <v>122</v>
      </c>
      <c r="AU108" s="140" t="s">
        <v>20</v>
      </c>
      <c r="AY108" s="16" t="s">
        <v>171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6" t="s">
        <v>37</v>
      </c>
      <c r="BK108" s="141">
        <f>ROUND(I108*H108,2)</f>
        <v>0</v>
      </c>
      <c r="BL108" s="16" t="s">
        <v>176</v>
      </c>
      <c r="BM108" s="140" t="s">
        <v>1356</v>
      </c>
    </row>
    <row r="109" spans="2:65" s="12" customFormat="1">
      <c r="B109" s="145"/>
      <c r="D109" s="146" t="s">
        <v>180</v>
      </c>
      <c r="E109" s="147" t="s">
        <v>3</v>
      </c>
      <c r="F109" s="148" t="s">
        <v>1357</v>
      </c>
      <c r="H109" s="149">
        <v>121.125</v>
      </c>
      <c r="L109" s="145"/>
      <c r="M109" s="150"/>
      <c r="T109" s="151"/>
      <c r="AT109" s="147" t="s">
        <v>180</v>
      </c>
      <c r="AU109" s="147" t="s">
        <v>20</v>
      </c>
      <c r="AV109" s="12" t="s">
        <v>20</v>
      </c>
      <c r="AW109" s="12" t="s">
        <v>36</v>
      </c>
      <c r="AX109" s="12" t="s">
        <v>37</v>
      </c>
      <c r="AY109" s="147" t="s">
        <v>171</v>
      </c>
    </row>
    <row r="110" spans="2:65" s="1" customFormat="1" ht="24.2" customHeight="1">
      <c r="B110" s="128"/>
      <c r="C110" s="129" t="s">
        <v>176</v>
      </c>
      <c r="D110" s="129" t="s">
        <v>116</v>
      </c>
      <c r="E110" s="130" t="s">
        <v>1358</v>
      </c>
      <c r="F110" s="131" t="s">
        <v>1359</v>
      </c>
      <c r="G110" s="132" t="s">
        <v>244</v>
      </c>
      <c r="H110" s="133">
        <v>11355</v>
      </c>
      <c r="I110" s="134">
        <v>0</v>
      </c>
      <c r="J110" s="134">
        <f>ROUND(I110*H110,2)</f>
        <v>0</v>
      </c>
      <c r="K110" s="135"/>
      <c r="L110" s="29"/>
      <c r="M110" s="136" t="s">
        <v>3</v>
      </c>
      <c r="N110" s="137" t="s">
        <v>48</v>
      </c>
      <c r="O110" s="138">
        <v>2.3E-2</v>
      </c>
      <c r="P110" s="138">
        <f>O110*H110</f>
        <v>261.16500000000002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176</v>
      </c>
      <c r="AT110" s="140" t="s">
        <v>116</v>
      </c>
      <c r="AU110" s="140" t="s">
        <v>20</v>
      </c>
      <c r="AY110" s="16" t="s">
        <v>171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6" t="s">
        <v>37</v>
      </c>
      <c r="BK110" s="141">
        <f>ROUND(I110*H110,2)</f>
        <v>0</v>
      </c>
      <c r="BL110" s="16" t="s">
        <v>176</v>
      </c>
      <c r="BM110" s="140" t="s">
        <v>1360</v>
      </c>
    </row>
    <row r="111" spans="2:65" s="1" customFormat="1">
      <c r="B111" s="29"/>
      <c r="D111" s="142" t="s">
        <v>178</v>
      </c>
      <c r="F111" s="143" t="s">
        <v>1361</v>
      </c>
      <c r="L111" s="29"/>
      <c r="M111" s="144"/>
      <c r="T111" s="50"/>
      <c r="AT111" s="16" t="s">
        <v>178</v>
      </c>
      <c r="AU111" s="16" t="s">
        <v>20</v>
      </c>
    </row>
    <row r="112" spans="2:65" s="12" customFormat="1">
      <c r="B112" s="145"/>
      <c r="D112" s="146" t="s">
        <v>180</v>
      </c>
      <c r="E112" s="147" t="s">
        <v>3</v>
      </c>
      <c r="F112" s="148" t="s">
        <v>1362</v>
      </c>
      <c r="H112" s="149">
        <v>11355</v>
      </c>
      <c r="L112" s="145"/>
      <c r="M112" s="150"/>
      <c r="T112" s="151"/>
      <c r="AT112" s="147" t="s">
        <v>180</v>
      </c>
      <c r="AU112" s="147" t="s">
        <v>20</v>
      </c>
      <c r="AV112" s="12" t="s">
        <v>20</v>
      </c>
      <c r="AW112" s="12" t="s">
        <v>36</v>
      </c>
      <c r="AX112" s="12" t="s">
        <v>37</v>
      </c>
      <c r="AY112" s="147" t="s">
        <v>171</v>
      </c>
    </row>
    <row r="113" spans="2:65" s="1" customFormat="1" ht="16.5" customHeight="1">
      <c r="B113" s="128"/>
      <c r="C113" s="167" t="s">
        <v>201</v>
      </c>
      <c r="D113" s="167" t="s">
        <v>122</v>
      </c>
      <c r="E113" s="168" t="s">
        <v>1363</v>
      </c>
      <c r="F113" s="169" t="s">
        <v>1364</v>
      </c>
      <c r="G113" s="170" t="s">
        <v>757</v>
      </c>
      <c r="H113" s="171">
        <v>1395</v>
      </c>
      <c r="I113" s="172">
        <v>0</v>
      </c>
      <c r="J113" s="172">
        <f t="shared" ref="J113:J119" si="0">ROUND(I113*H113,2)</f>
        <v>0</v>
      </c>
      <c r="K113" s="173"/>
      <c r="L113" s="174"/>
      <c r="M113" s="175" t="s">
        <v>3</v>
      </c>
      <c r="N113" s="176" t="s">
        <v>48</v>
      </c>
      <c r="O113" s="138">
        <v>0</v>
      </c>
      <c r="P113" s="138">
        <f t="shared" ref="P113:P119" si="1">O113*H113</f>
        <v>0</v>
      </c>
      <c r="Q113" s="138">
        <v>0</v>
      </c>
      <c r="R113" s="138">
        <f t="shared" ref="R113:R119" si="2">Q113*H113</f>
        <v>0</v>
      </c>
      <c r="S113" s="138">
        <v>0</v>
      </c>
      <c r="T113" s="139">
        <f t="shared" ref="T113:T119" si="3">S113*H113</f>
        <v>0</v>
      </c>
      <c r="AR113" s="140" t="s">
        <v>223</v>
      </c>
      <c r="AT113" s="140" t="s">
        <v>122</v>
      </c>
      <c r="AU113" s="140" t="s">
        <v>20</v>
      </c>
      <c r="AY113" s="16" t="s">
        <v>171</v>
      </c>
      <c r="BE113" s="141">
        <f t="shared" ref="BE113:BE119" si="4">IF(N113="základní",J113,0)</f>
        <v>0</v>
      </c>
      <c r="BF113" s="141">
        <f t="shared" ref="BF113:BF119" si="5">IF(N113="snížená",J113,0)</f>
        <v>0</v>
      </c>
      <c r="BG113" s="141">
        <f t="shared" ref="BG113:BG119" si="6">IF(N113="zákl. přenesená",J113,0)</f>
        <v>0</v>
      </c>
      <c r="BH113" s="141">
        <f t="shared" ref="BH113:BH119" si="7">IF(N113="sníž. přenesená",J113,0)</f>
        <v>0</v>
      </c>
      <c r="BI113" s="141">
        <f t="shared" ref="BI113:BI119" si="8">IF(N113="nulová",J113,0)</f>
        <v>0</v>
      </c>
      <c r="BJ113" s="16" t="s">
        <v>37</v>
      </c>
      <c r="BK113" s="141">
        <f t="shared" ref="BK113:BK119" si="9">ROUND(I113*H113,2)</f>
        <v>0</v>
      </c>
      <c r="BL113" s="16" t="s">
        <v>176</v>
      </c>
      <c r="BM113" s="140" t="s">
        <v>1365</v>
      </c>
    </row>
    <row r="114" spans="2:65" s="1" customFormat="1" ht="16.5" customHeight="1">
      <c r="B114" s="128"/>
      <c r="C114" s="167" t="s">
        <v>209</v>
      </c>
      <c r="D114" s="167" t="s">
        <v>122</v>
      </c>
      <c r="E114" s="168" t="s">
        <v>1366</v>
      </c>
      <c r="F114" s="169" t="s">
        <v>1367</v>
      </c>
      <c r="G114" s="170" t="s">
        <v>757</v>
      </c>
      <c r="H114" s="171">
        <v>1440</v>
      </c>
      <c r="I114" s="172">
        <v>0</v>
      </c>
      <c r="J114" s="172">
        <f t="shared" si="0"/>
        <v>0</v>
      </c>
      <c r="K114" s="173"/>
      <c r="L114" s="174"/>
      <c r="M114" s="175" t="s">
        <v>3</v>
      </c>
      <c r="N114" s="176" t="s">
        <v>48</v>
      </c>
      <c r="O114" s="138">
        <v>0</v>
      </c>
      <c r="P114" s="138">
        <f t="shared" si="1"/>
        <v>0</v>
      </c>
      <c r="Q114" s="138">
        <v>0</v>
      </c>
      <c r="R114" s="138">
        <f t="shared" si="2"/>
        <v>0</v>
      </c>
      <c r="S114" s="138">
        <v>0</v>
      </c>
      <c r="T114" s="139">
        <f t="shared" si="3"/>
        <v>0</v>
      </c>
      <c r="AR114" s="140" t="s">
        <v>223</v>
      </c>
      <c r="AT114" s="140" t="s">
        <v>122</v>
      </c>
      <c r="AU114" s="140" t="s">
        <v>20</v>
      </c>
      <c r="AY114" s="16" t="s">
        <v>171</v>
      </c>
      <c r="BE114" s="141">
        <f t="shared" si="4"/>
        <v>0</v>
      </c>
      <c r="BF114" s="141">
        <f t="shared" si="5"/>
        <v>0</v>
      </c>
      <c r="BG114" s="141">
        <f t="shared" si="6"/>
        <v>0</v>
      </c>
      <c r="BH114" s="141">
        <f t="shared" si="7"/>
        <v>0</v>
      </c>
      <c r="BI114" s="141">
        <f t="shared" si="8"/>
        <v>0</v>
      </c>
      <c r="BJ114" s="16" t="s">
        <v>37</v>
      </c>
      <c r="BK114" s="141">
        <f t="shared" si="9"/>
        <v>0</v>
      </c>
      <c r="BL114" s="16" t="s">
        <v>176</v>
      </c>
      <c r="BM114" s="140" t="s">
        <v>1368</v>
      </c>
    </row>
    <row r="115" spans="2:65" s="1" customFormat="1" ht="16.5" customHeight="1">
      <c r="B115" s="128"/>
      <c r="C115" s="167" t="s">
        <v>217</v>
      </c>
      <c r="D115" s="167" t="s">
        <v>122</v>
      </c>
      <c r="E115" s="168" t="s">
        <v>1369</v>
      </c>
      <c r="F115" s="169" t="s">
        <v>1370</v>
      </c>
      <c r="G115" s="170" t="s">
        <v>757</v>
      </c>
      <c r="H115" s="171">
        <v>1895</v>
      </c>
      <c r="I115" s="172">
        <v>0</v>
      </c>
      <c r="J115" s="172">
        <f t="shared" si="0"/>
        <v>0</v>
      </c>
      <c r="K115" s="173"/>
      <c r="L115" s="174"/>
      <c r="M115" s="175" t="s">
        <v>3</v>
      </c>
      <c r="N115" s="176" t="s">
        <v>48</v>
      </c>
      <c r="O115" s="138">
        <v>0</v>
      </c>
      <c r="P115" s="138">
        <f t="shared" si="1"/>
        <v>0</v>
      </c>
      <c r="Q115" s="138">
        <v>0</v>
      </c>
      <c r="R115" s="138">
        <f t="shared" si="2"/>
        <v>0</v>
      </c>
      <c r="S115" s="138">
        <v>0</v>
      </c>
      <c r="T115" s="139">
        <f t="shared" si="3"/>
        <v>0</v>
      </c>
      <c r="AR115" s="140" t="s">
        <v>223</v>
      </c>
      <c r="AT115" s="140" t="s">
        <v>122</v>
      </c>
      <c r="AU115" s="140" t="s">
        <v>20</v>
      </c>
      <c r="AY115" s="16" t="s">
        <v>171</v>
      </c>
      <c r="BE115" s="141">
        <f t="shared" si="4"/>
        <v>0</v>
      </c>
      <c r="BF115" s="141">
        <f t="shared" si="5"/>
        <v>0</v>
      </c>
      <c r="BG115" s="141">
        <f t="shared" si="6"/>
        <v>0</v>
      </c>
      <c r="BH115" s="141">
        <f t="shared" si="7"/>
        <v>0</v>
      </c>
      <c r="BI115" s="141">
        <f t="shared" si="8"/>
        <v>0</v>
      </c>
      <c r="BJ115" s="16" t="s">
        <v>37</v>
      </c>
      <c r="BK115" s="141">
        <f t="shared" si="9"/>
        <v>0</v>
      </c>
      <c r="BL115" s="16" t="s">
        <v>176</v>
      </c>
      <c r="BM115" s="140" t="s">
        <v>1371</v>
      </c>
    </row>
    <row r="116" spans="2:65" s="1" customFormat="1" ht="16.5" customHeight="1">
      <c r="B116" s="128"/>
      <c r="C116" s="167" t="s">
        <v>223</v>
      </c>
      <c r="D116" s="167" t="s">
        <v>122</v>
      </c>
      <c r="E116" s="168" t="s">
        <v>1372</v>
      </c>
      <c r="F116" s="169" t="s">
        <v>1373</v>
      </c>
      <c r="G116" s="170" t="s">
        <v>757</v>
      </c>
      <c r="H116" s="171">
        <v>1895</v>
      </c>
      <c r="I116" s="172">
        <v>0</v>
      </c>
      <c r="J116" s="172">
        <f t="shared" si="0"/>
        <v>0</v>
      </c>
      <c r="K116" s="173"/>
      <c r="L116" s="174"/>
      <c r="M116" s="175" t="s">
        <v>3</v>
      </c>
      <c r="N116" s="176" t="s">
        <v>48</v>
      </c>
      <c r="O116" s="138">
        <v>0</v>
      </c>
      <c r="P116" s="138">
        <f t="shared" si="1"/>
        <v>0</v>
      </c>
      <c r="Q116" s="138">
        <v>0</v>
      </c>
      <c r="R116" s="138">
        <f t="shared" si="2"/>
        <v>0</v>
      </c>
      <c r="S116" s="138">
        <v>0</v>
      </c>
      <c r="T116" s="139">
        <f t="shared" si="3"/>
        <v>0</v>
      </c>
      <c r="AR116" s="140" t="s">
        <v>223</v>
      </c>
      <c r="AT116" s="140" t="s">
        <v>122</v>
      </c>
      <c r="AU116" s="140" t="s">
        <v>20</v>
      </c>
      <c r="AY116" s="16" t="s">
        <v>171</v>
      </c>
      <c r="BE116" s="141">
        <f t="shared" si="4"/>
        <v>0</v>
      </c>
      <c r="BF116" s="141">
        <f t="shared" si="5"/>
        <v>0</v>
      </c>
      <c r="BG116" s="141">
        <f t="shared" si="6"/>
        <v>0</v>
      </c>
      <c r="BH116" s="141">
        <f t="shared" si="7"/>
        <v>0</v>
      </c>
      <c r="BI116" s="141">
        <f t="shared" si="8"/>
        <v>0</v>
      </c>
      <c r="BJ116" s="16" t="s">
        <v>37</v>
      </c>
      <c r="BK116" s="141">
        <f t="shared" si="9"/>
        <v>0</v>
      </c>
      <c r="BL116" s="16" t="s">
        <v>176</v>
      </c>
      <c r="BM116" s="140" t="s">
        <v>1374</v>
      </c>
    </row>
    <row r="117" spans="2:65" s="1" customFormat="1" ht="16.5" customHeight="1">
      <c r="B117" s="128"/>
      <c r="C117" s="167" t="s">
        <v>228</v>
      </c>
      <c r="D117" s="167" t="s">
        <v>122</v>
      </c>
      <c r="E117" s="168" t="s">
        <v>1375</v>
      </c>
      <c r="F117" s="169" t="s">
        <v>1376</v>
      </c>
      <c r="G117" s="170" t="s">
        <v>757</v>
      </c>
      <c r="H117" s="171">
        <v>1895</v>
      </c>
      <c r="I117" s="172">
        <v>0</v>
      </c>
      <c r="J117" s="172">
        <f t="shared" si="0"/>
        <v>0</v>
      </c>
      <c r="K117" s="173"/>
      <c r="L117" s="174"/>
      <c r="M117" s="175" t="s">
        <v>3</v>
      </c>
      <c r="N117" s="176" t="s">
        <v>48</v>
      </c>
      <c r="O117" s="138">
        <v>0</v>
      </c>
      <c r="P117" s="138">
        <f t="shared" si="1"/>
        <v>0</v>
      </c>
      <c r="Q117" s="138">
        <v>0</v>
      </c>
      <c r="R117" s="138">
        <f t="shared" si="2"/>
        <v>0</v>
      </c>
      <c r="S117" s="138">
        <v>0</v>
      </c>
      <c r="T117" s="139">
        <f t="shared" si="3"/>
        <v>0</v>
      </c>
      <c r="AR117" s="140" t="s">
        <v>223</v>
      </c>
      <c r="AT117" s="140" t="s">
        <v>122</v>
      </c>
      <c r="AU117" s="140" t="s">
        <v>20</v>
      </c>
      <c r="AY117" s="16" t="s">
        <v>171</v>
      </c>
      <c r="BE117" s="141">
        <f t="shared" si="4"/>
        <v>0</v>
      </c>
      <c r="BF117" s="141">
        <f t="shared" si="5"/>
        <v>0</v>
      </c>
      <c r="BG117" s="141">
        <f t="shared" si="6"/>
        <v>0</v>
      </c>
      <c r="BH117" s="141">
        <f t="shared" si="7"/>
        <v>0</v>
      </c>
      <c r="BI117" s="141">
        <f t="shared" si="8"/>
        <v>0</v>
      </c>
      <c r="BJ117" s="16" t="s">
        <v>37</v>
      </c>
      <c r="BK117" s="141">
        <f t="shared" si="9"/>
        <v>0</v>
      </c>
      <c r="BL117" s="16" t="s">
        <v>176</v>
      </c>
      <c r="BM117" s="140" t="s">
        <v>1377</v>
      </c>
    </row>
    <row r="118" spans="2:65" s="1" customFormat="1" ht="16.5" customHeight="1">
      <c r="B118" s="128"/>
      <c r="C118" s="167" t="s">
        <v>236</v>
      </c>
      <c r="D118" s="167" t="s">
        <v>122</v>
      </c>
      <c r="E118" s="168" t="s">
        <v>1378</v>
      </c>
      <c r="F118" s="169" t="s">
        <v>1379</v>
      </c>
      <c r="G118" s="170" t="s">
        <v>757</v>
      </c>
      <c r="H118" s="171">
        <v>2835</v>
      </c>
      <c r="I118" s="172">
        <v>0</v>
      </c>
      <c r="J118" s="172">
        <f t="shared" si="0"/>
        <v>0</v>
      </c>
      <c r="K118" s="173"/>
      <c r="L118" s="174"/>
      <c r="M118" s="175" t="s">
        <v>3</v>
      </c>
      <c r="N118" s="176" t="s">
        <v>48</v>
      </c>
      <c r="O118" s="138">
        <v>0</v>
      </c>
      <c r="P118" s="138">
        <f t="shared" si="1"/>
        <v>0</v>
      </c>
      <c r="Q118" s="138">
        <v>0</v>
      </c>
      <c r="R118" s="138">
        <f t="shared" si="2"/>
        <v>0</v>
      </c>
      <c r="S118" s="138">
        <v>0</v>
      </c>
      <c r="T118" s="139">
        <f t="shared" si="3"/>
        <v>0</v>
      </c>
      <c r="AR118" s="140" t="s">
        <v>223</v>
      </c>
      <c r="AT118" s="140" t="s">
        <v>122</v>
      </c>
      <c r="AU118" s="140" t="s">
        <v>20</v>
      </c>
      <c r="AY118" s="16" t="s">
        <v>171</v>
      </c>
      <c r="BE118" s="141">
        <f t="shared" si="4"/>
        <v>0</v>
      </c>
      <c r="BF118" s="141">
        <f t="shared" si="5"/>
        <v>0</v>
      </c>
      <c r="BG118" s="141">
        <f t="shared" si="6"/>
        <v>0</v>
      </c>
      <c r="BH118" s="141">
        <f t="shared" si="7"/>
        <v>0</v>
      </c>
      <c r="BI118" s="141">
        <f t="shared" si="8"/>
        <v>0</v>
      </c>
      <c r="BJ118" s="16" t="s">
        <v>37</v>
      </c>
      <c r="BK118" s="141">
        <f t="shared" si="9"/>
        <v>0</v>
      </c>
      <c r="BL118" s="16" t="s">
        <v>176</v>
      </c>
      <c r="BM118" s="140" t="s">
        <v>1380</v>
      </c>
    </row>
    <row r="119" spans="2:65" s="1" customFormat="1" ht="44.25" customHeight="1">
      <c r="B119" s="128"/>
      <c r="C119" s="129" t="s">
        <v>241</v>
      </c>
      <c r="D119" s="129" t="s">
        <v>116</v>
      </c>
      <c r="E119" s="130" t="s">
        <v>864</v>
      </c>
      <c r="F119" s="131" t="s">
        <v>865</v>
      </c>
      <c r="G119" s="132" t="s">
        <v>244</v>
      </c>
      <c r="H119" s="133">
        <v>4245</v>
      </c>
      <c r="I119" s="134">
        <v>0</v>
      </c>
      <c r="J119" s="134">
        <f t="shared" si="0"/>
        <v>0</v>
      </c>
      <c r="K119" s="135"/>
      <c r="L119" s="29"/>
      <c r="M119" s="136" t="s">
        <v>3</v>
      </c>
      <c r="N119" s="137" t="s">
        <v>48</v>
      </c>
      <c r="O119" s="138">
        <v>4.9000000000000002E-2</v>
      </c>
      <c r="P119" s="138">
        <f t="shared" si="1"/>
        <v>208.005</v>
      </c>
      <c r="Q119" s="138">
        <v>0</v>
      </c>
      <c r="R119" s="138">
        <f t="shared" si="2"/>
        <v>0</v>
      </c>
      <c r="S119" s="138">
        <v>0</v>
      </c>
      <c r="T119" s="139">
        <f t="shared" si="3"/>
        <v>0</v>
      </c>
      <c r="AR119" s="140" t="s">
        <v>176</v>
      </c>
      <c r="AT119" s="140" t="s">
        <v>116</v>
      </c>
      <c r="AU119" s="140" t="s">
        <v>20</v>
      </c>
      <c r="AY119" s="16" t="s">
        <v>171</v>
      </c>
      <c r="BE119" s="141">
        <f t="shared" si="4"/>
        <v>0</v>
      </c>
      <c r="BF119" s="141">
        <f t="shared" si="5"/>
        <v>0</v>
      </c>
      <c r="BG119" s="141">
        <f t="shared" si="6"/>
        <v>0</v>
      </c>
      <c r="BH119" s="141">
        <f t="shared" si="7"/>
        <v>0</v>
      </c>
      <c r="BI119" s="141">
        <f t="shared" si="8"/>
        <v>0</v>
      </c>
      <c r="BJ119" s="16" t="s">
        <v>37</v>
      </c>
      <c r="BK119" s="141">
        <f t="shared" si="9"/>
        <v>0</v>
      </c>
      <c r="BL119" s="16" t="s">
        <v>176</v>
      </c>
      <c r="BM119" s="140" t="s">
        <v>1381</v>
      </c>
    </row>
    <row r="120" spans="2:65" s="1" customFormat="1">
      <c r="B120" s="29"/>
      <c r="D120" s="142" t="s">
        <v>178</v>
      </c>
      <c r="F120" s="143" t="s">
        <v>867</v>
      </c>
      <c r="L120" s="29"/>
      <c r="M120" s="144"/>
      <c r="T120" s="50"/>
      <c r="AT120" s="16" t="s">
        <v>178</v>
      </c>
      <c r="AU120" s="16" t="s">
        <v>20</v>
      </c>
    </row>
    <row r="121" spans="2:65" s="12" customFormat="1">
      <c r="B121" s="145"/>
      <c r="D121" s="146" t="s">
        <v>180</v>
      </c>
      <c r="E121" s="147" t="s">
        <v>3</v>
      </c>
      <c r="F121" s="148" t="s">
        <v>1382</v>
      </c>
      <c r="H121" s="149">
        <v>4245</v>
      </c>
      <c r="L121" s="145"/>
      <c r="M121" s="150"/>
      <c r="T121" s="151"/>
      <c r="AT121" s="147" t="s">
        <v>180</v>
      </c>
      <c r="AU121" s="147" t="s">
        <v>20</v>
      </c>
      <c r="AV121" s="12" t="s">
        <v>20</v>
      </c>
      <c r="AW121" s="12" t="s">
        <v>36</v>
      </c>
      <c r="AX121" s="12" t="s">
        <v>37</v>
      </c>
      <c r="AY121" s="147" t="s">
        <v>171</v>
      </c>
    </row>
    <row r="122" spans="2:65" s="1" customFormat="1" ht="16.5" customHeight="1">
      <c r="B122" s="128"/>
      <c r="C122" s="167" t="s">
        <v>248</v>
      </c>
      <c r="D122" s="167" t="s">
        <v>122</v>
      </c>
      <c r="E122" s="168" t="s">
        <v>1383</v>
      </c>
      <c r="F122" s="169" t="s">
        <v>1384</v>
      </c>
      <c r="G122" s="170" t="s">
        <v>757</v>
      </c>
      <c r="H122" s="171">
        <v>232</v>
      </c>
      <c r="I122" s="172">
        <v>0</v>
      </c>
      <c r="J122" s="172">
        <f t="shared" ref="J122:J141" si="10">ROUND(I122*H122,2)</f>
        <v>0</v>
      </c>
      <c r="K122" s="173"/>
      <c r="L122" s="174"/>
      <c r="M122" s="175" t="s">
        <v>3</v>
      </c>
      <c r="N122" s="176" t="s">
        <v>48</v>
      </c>
      <c r="O122" s="138">
        <v>0</v>
      </c>
      <c r="P122" s="138">
        <f t="shared" ref="P122:P141" si="11">O122*H122</f>
        <v>0</v>
      </c>
      <c r="Q122" s="138">
        <v>0</v>
      </c>
      <c r="R122" s="138">
        <f t="shared" ref="R122:R141" si="12">Q122*H122</f>
        <v>0</v>
      </c>
      <c r="S122" s="138">
        <v>0</v>
      </c>
      <c r="T122" s="139">
        <f t="shared" ref="T122:T141" si="13">S122*H122</f>
        <v>0</v>
      </c>
      <c r="AR122" s="140" t="s">
        <v>223</v>
      </c>
      <c r="AT122" s="140" t="s">
        <v>122</v>
      </c>
      <c r="AU122" s="140" t="s">
        <v>20</v>
      </c>
      <c r="AY122" s="16" t="s">
        <v>171</v>
      </c>
      <c r="BE122" s="141">
        <f t="shared" ref="BE122:BE141" si="14">IF(N122="základní",J122,0)</f>
        <v>0</v>
      </c>
      <c r="BF122" s="141">
        <f t="shared" ref="BF122:BF141" si="15">IF(N122="snížená",J122,0)</f>
        <v>0</v>
      </c>
      <c r="BG122" s="141">
        <f t="shared" ref="BG122:BG141" si="16">IF(N122="zákl. přenesená",J122,0)</f>
        <v>0</v>
      </c>
      <c r="BH122" s="141">
        <f t="shared" ref="BH122:BH141" si="17">IF(N122="sníž. přenesená",J122,0)</f>
        <v>0</v>
      </c>
      <c r="BI122" s="141">
        <f t="shared" ref="BI122:BI141" si="18">IF(N122="nulová",J122,0)</f>
        <v>0</v>
      </c>
      <c r="BJ122" s="16" t="s">
        <v>37</v>
      </c>
      <c r="BK122" s="141">
        <f t="shared" ref="BK122:BK141" si="19">ROUND(I122*H122,2)</f>
        <v>0</v>
      </c>
      <c r="BL122" s="16" t="s">
        <v>176</v>
      </c>
      <c r="BM122" s="140" t="s">
        <v>1385</v>
      </c>
    </row>
    <row r="123" spans="2:65" s="1" customFormat="1" ht="16.5" customHeight="1">
      <c r="B123" s="128"/>
      <c r="C123" s="167" t="s">
        <v>253</v>
      </c>
      <c r="D123" s="167" t="s">
        <v>122</v>
      </c>
      <c r="E123" s="168" t="s">
        <v>1386</v>
      </c>
      <c r="F123" s="169" t="s">
        <v>1387</v>
      </c>
      <c r="G123" s="170" t="s">
        <v>757</v>
      </c>
      <c r="H123" s="171">
        <v>190</v>
      </c>
      <c r="I123" s="172">
        <v>0</v>
      </c>
      <c r="J123" s="172">
        <f t="shared" si="10"/>
        <v>0</v>
      </c>
      <c r="K123" s="173"/>
      <c r="L123" s="174"/>
      <c r="M123" s="175" t="s">
        <v>3</v>
      </c>
      <c r="N123" s="176" t="s">
        <v>48</v>
      </c>
      <c r="O123" s="138">
        <v>0</v>
      </c>
      <c r="P123" s="138">
        <f t="shared" si="11"/>
        <v>0</v>
      </c>
      <c r="Q123" s="138">
        <v>0</v>
      </c>
      <c r="R123" s="138">
        <f t="shared" si="12"/>
        <v>0</v>
      </c>
      <c r="S123" s="138">
        <v>0</v>
      </c>
      <c r="T123" s="139">
        <f t="shared" si="13"/>
        <v>0</v>
      </c>
      <c r="AR123" s="140" t="s">
        <v>223</v>
      </c>
      <c r="AT123" s="140" t="s">
        <v>122</v>
      </c>
      <c r="AU123" s="140" t="s">
        <v>20</v>
      </c>
      <c r="AY123" s="16" t="s">
        <v>171</v>
      </c>
      <c r="BE123" s="141">
        <f t="shared" si="14"/>
        <v>0</v>
      </c>
      <c r="BF123" s="141">
        <f t="shared" si="15"/>
        <v>0</v>
      </c>
      <c r="BG123" s="141">
        <f t="shared" si="16"/>
        <v>0</v>
      </c>
      <c r="BH123" s="141">
        <f t="shared" si="17"/>
        <v>0</v>
      </c>
      <c r="BI123" s="141">
        <f t="shared" si="18"/>
        <v>0</v>
      </c>
      <c r="BJ123" s="16" t="s">
        <v>37</v>
      </c>
      <c r="BK123" s="141">
        <f t="shared" si="19"/>
        <v>0</v>
      </c>
      <c r="BL123" s="16" t="s">
        <v>176</v>
      </c>
      <c r="BM123" s="140" t="s">
        <v>1388</v>
      </c>
    </row>
    <row r="124" spans="2:65" s="1" customFormat="1" ht="16.5" customHeight="1">
      <c r="B124" s="128"/>
      <c r="C124" s="167" t="s">
        <v>259</v>
      </c>
      <c r="D124" s="167" t="s">
        <v>122</v>
      </c>
      <c r="E124" s="168" t="s">
        <v>1389</v>
      </c>
      <c r="F124" s="169" t="s">
        <v>1390</v>
      </c>
      <c r="G124" s="170" t="s">
        <v>757</v>
      </c>
      <c r="H124" s="171">
        <v>191</v>
      </c>
      <c r="I124" s="172">
        <v>0</v>
      </c>
      <c r="J124" s="172">
        <f t="shared" si="10"/>
        <v>0</v>
      </c>
      <c r="K124" s="173"/>
      <c r="L124" s="174"/>
      <c r="M124" s="175" t="s">
        <v>3</v>
      </c>
      <c r="N124" s="176" t="s">
        <v>48</v>
      </c>
      <c r="O124" s="138">
        <v>0</v>
      </c>
      <c r="P124" s="138">
        <f t="shared" si="11"/>
        <v>0</v>
      </c>
      <c r="Q124" s="138">
        <v>0</v>
      </c>
      <c r="R124" s="138">
        <f t="shared" si="12"/>
        <v>0</v>
      </c>
      <c r="S124" s="138">
        <v>0</v>
      </c>
      <c r="T124" s="139">
        <f t="shared" si="13"/>
        <v>0</v>
      </c>
      <c r="AR124" s="140" t="s">
        <v>223</v>
      </c>
      <c r="AT124" s="140" t="s">
        <v>122</v>
      </c>
      <c r="AU124" s="140" t="s">
        <v>20</v>
      </c>
      <c r="AY124" s="16" t="s">
        <v>171</v>
      </c>
      <c r="BE124" s="141">
        <f t="shared" si="14"/>
        <v>0</v>
      </c>
      <c r="BF124" s="141">
        <f t="shared" si="15"/>
        <v>0</v>
      </c>
      <c r="BG124" s="141">
        <f t="shared" si="16"/>
        <v>0</v>
      </c>
      <c r="BH124" s="141">
        <f t="shared" si="17"/>
        <v>0</v>
      </c>
      <c r="BI124" s="141">
        <f t="shared" si="18"/>
        <v>0</v>
      </c>
      <c r="BJ124" s="16" t="s">
        <v>37</v>
      </c>
      <c r="BK124" s="141">
        <f t="shared" si="19"/>
        <v>0</v>
      </c>
      <c r="BL124" s="16" t="s">
        <v>176</v>
      </c>
      <c r="BM124" s="140" t="s">
        <v>1391</v>
      </c>
    </row>
    <row r="125" spans="2:65" s="1" customFormat="1" ht="16.5" customHeight="1">
      <c r="B125" s="128"/>
      <c r="C125" s="167" t="s">
        <v>9</v>
      </c>
      <c r="D125" s="167" t="s">
        <v>122</v>
      </c>
      <c r="E125" s="168" t="s">
        <v>1392</v>
      </c>
      <c r="F125" s="169" t="s">
        <v>1393</v>
      </c>
      <c r="G125" s="170" t="s">
        <v>757</v>
      </c>
      <c r="H125" s="171">
        <v>160</v>
      </c>
      <c r="I125" s="172">
        <v>0</v>
      </c>
      <c r="J125" s="172">
        <f t="shared" si="10"/>
        <v>0</v>
      </c>
      <c r="K125" s="173"/>
      <c r="L125" s="174"/>
      <c r="M125" s="175" t="s">
        <v>3</v>
      </c>
      <c r="N125" s="176" t="s">
        <v>48</v>
      </c>
      <c r="O125" s="138">
        <v>0</v>
      </c>
      <c r="P125" s="138">
        <f t="shared" si="11"/>
        <v>0</v>
      </c>
      <c r="Q125" s="138">
        <v>0</v>
      </c>
      <c r="R125" s="138">
        <f t="shared" si="12"/>
        <v>0</v>
      </c>
      <c r="S125" s="138">
        <v>0</v>
      </c>
      <c r="T125" s="139">
        <f t="shared" si="13"/>
        <v>0</v>
      </c>
      <c r="AR125" s="140" t="s">
        <v>223</v>
      </c>
      <c r="AT125" s="140" t="s">
        <v>122</v>
      </c>
      <c r="AU125" s="140" t="s">
        <v>20</v>
      </c>
      <c r="AY125" s="16" t="s">
        <v>171</v>
      </c>
      <c r="BE125" s="141">
        <f t="shared" si="14"/>
        <v>0</v>
      </c>
      <c r="BF125" s="141">
        <f t="shared" si="15"/>
        <v>0</v>
      </c>
      <c r="BG125" s="141">
        <f t="shared" si="16"/>
        <v>0</v>
      </c>
      <c r="BH125" s="141">
        <f t="shared" si="17"/>
        <v>0</v>
      </c>
      <c r="BI125" s="141">
        <f t="shared" si="18"/>
        <v>0</v>
      </c>
      <c r="BJ125" s="16" t="s">
        <v>37</v>
      </c>
      <c r="BK125" s="141">
        <f t="shared" si="19"/>
        <v>0</v>
      </c>
      <c r="BL125" s="16" t="s">
        <v>176</v>
      </c>
      <c r="BM125" s="140" t="s">
        <v>1394</v>
      </c>
    </row>
    <row r="126" spans="2:65" s="1" customFormat="1" ht="16.5" customHeight="1">
      <c r="B126" s="128"/>
      <c r="C126" s="167" t="s">
        <v>272</v>
      </c>
      <c r="D126" s="167" t="s">
        <v>122</v>
      </c>
      <c r="E126" s="168" t="s">
        <v>1395</v>
      </c>
      <c r="F126" s="169" t="s">
        <v>1396</v>
      </c>
      <c r="G126" s="170" t="s">
        <v>757</v>
      </c>
      <c r="H126" s="171">
        <v>343</v>
      </c>
      <c r="I126" s="172">
        <v>0</v>
      </c>
      <c r="J126" s="172">
        <f t="shared" si="10"/>
        <v>0</v>
      </c>
      <c r="K126" s="173"/>
      <c r="L126" s="174"/>
      <c r="M126" s="175" t="s">
        <v>3</v>
      </c>
      <c r="N126" s="176" t="s">
        <v>48</v>
      </c>
      <c r="O126" s="138">
        <v>0</v>
      </c>
      <c r="P126" s="138">
        <f t="shared" si="11"/>
        <v>0</v>
      </c>
      <c r="Q126" s="138">
        <v>0</v>
      </c>
      <c r="R126" s="138">
        <f t="shared" si="12"/>
        <v>0</v>
      </c>
      <c r="S126" s="138">
        <v>0</v>
      </c>
      <c r="T126" s="139">
        <f t="shared" si="13"/>
        <v>0</v>
      </c>
      <c r="AR126" s="140" t="s">
        <v>223</v>
      </c>
      <c r="AT126" s="140" t="s">
        <v>122</v>
      </c>
      <c r="AU126" s="140" t="s">
        <v>20</v>
      </c>
      <c r="AY126" s="16" t="s">
        <v>171</v>
      </c>
      <c r="BE126" s="141">
        <f t="shared" si="14"/>
        <v>0</v>
      </c>
      <c r="BF126" s="141">
        <f t="shared" si="15"/>
        <v>0</v>
      </c>
      <c r="BG126" s="141">
        <f t="shared" si="16"/>
        <v>0</v>
      </c>
      <c r="BH126" s="141">
        <f t="shared" si="17"/>
        <v>0</v>
      </c>
      <c r="BI126" s="141">
        <f t="shared" si="18"/>
        <v>0</v>
      </c>
      <c r="BJ126" s="16" t="s">
        <v>37</v>
      </c>
      <c r="BK126" s="141">
        <f t="shared" si="19"/>
        <v>0</v>
      </c>
      <c r="BL126" s="16" t="s">
        <v>176</v>
      </c>
      <c r="BM126" s="140" t="s">
        <v>1397</v>
      </c>
    </row>
    <row r="127" spans="2:65" s="1" customFormat="1" ht="16.5" customHeight="1">
      <c r="B127" s="128"/>
      <c r="C127" s="167" t="s">
        <v>279</v>
      </c>
      <c r="D127" s="167" t="s">
        <v>122</v>
      </c>
      <c r="E127" s="168" t="s">
        <v>1398</v>
      </c>
      <c r="F127" s="169" t="s">
        <v>1399</v>
      </c>
      <c r="G127" s="170" t="s">
        <v>757</v>
      </c>
      <c r="H127" s="171">
        <v>252</v>
      </c>
      <c r="I127" s="172">
        <v>0</v>
      </c>
      <c r="J127" s="172">
        <f t="shared" si="10"/>
        <v>0</v>
      </c>
      <c r="K127" s="173"/>
      <c r="L127" s="174"/>
      <c r="M127" s="175" t="s">
        <v>3</v>
      </c>
      <c r="N127" s="176" t="s">
        <v>48</v>
      </c>
      <c r="O127" s="138">
        <v>0</v>
      </c>
      <c r="P127" s="138">
        <f t="shared" si="11"/>
        <v>0</v>
      </c>
      <c r="Q127" s="138">
        <v>0</v>
      </c>
      <c r="R127" s="138">
        <f t="shared" si="12"/>
        <v>0</v>
      </c>
      <c r="S127" s="138">
        <v>0</v>
      </c>
      <c r="T127" s="139">
        <f t="shared" si="13"/>
        <v>0</v>
      </c>
      <c r="AR127" s="140" t="s">
        <v>223</v>
      </c>
      <c r="AT127" s="140" t="s">
        <v>122</v>
      </c>
      <c r="AU127" s="140" t="s">
        <v>20</v>
      </c>
      <c r="AY127" s="16" t="s">
        <v>171</v>
      </c>
      <c r="BE127" s="141">
        <f t="shared" si="14"/>
        <v>0</v>
      </c>
      <c r="BF127" s="141">
        <f t="shared" si="15"/>
        <v>0</v>
      </c>
      <c r="BG127" s="141">
        <f t="shared" si="16"/>
        <v>0</v>
      </c>
      <c r="BH127" s="141">
        <f t="shared" si="17"/>
        <v>0</v>
      </c>
      <c r="BI127" s="141">
        <f t="shared" si="18"/>
        <v>0</v>
      </c>
      <c r="BJ127" s="16" t="s">
        <v>37</v>
      </c>
      <c r="BK127" s="141">
        <f t="shared" si="19"/>
        <v>0</v>
      </c>
      <c r="BL127" s="16" t="s">
        <v>176</v>
      </c>
      <c r="BM127" s="140" t="s">
        <v>1400</v>
      </c>
    </row>
    <row r="128" spans="2:65" s="1" customFormat="1" ht="16.5" customHeight="1">
      <c r="B128" s="128"/>
      <c r="C128" s="167" t="s">
        <v>286</v>
      </c>
      <c r="D128" s="167" t="s">
        <v>122</v>
      </c>
      <c r="E128" s="168" t="s">
        <v>1401</v>
      </c>
      <c r="F128" s="169" t="s">
        <v>1402</v>
      </c>
      <c r="G128" s="170" t="s">
        <v>757</v>
      </c>
      <c r="H128" s="171">
        <v>315</v>
      </c>
      <c r="I128" s="172">
        <v>0</v>
      </c>
      <c r="J128" s="172">
        <f t="shared" si="10"/>
        <v>0</v>
      </c>
      <c r="K128" s="173"/>
      <c r="L128" s="174"/>
      <c r="M128" s="175" t="s">
        <v>3</v>
      </c>
      <c r="N128" s="176" t="s">
        <v>48</v>
      </c>
      <c r="O128" s="138">
        <v>0</v>
      </c>
      <c r="P128" s="138">
        <f t="shared" si="11"/>
        <v>0</v>
      </c>
      <c r="Q128" s="138">
        <v>0</v>
      </c>
      <c r="R128" s="138">
        <f t="shared" si="12"/>
        <v>0</v>
      </c>
      <c r="S128" s="138">
        <v>0</v>
      </c>
      <c r="T128" s="139">
        <f t="shared" si="13"/>
        <v>0</v>
      </c>
      <c r="AR128" s="140" t="s">
        <v>223</v>
      </c>
      <c r="AT128" s="140" t="s">
        <v>122</v>
      </c>
      <c r="AU128" s="140" t="s">
        <v>20</v>
      </c>
      <c r="AY128" s="16" t="s">
        <v>171</v>
      </c>
      <c r="BE128" s="141">
        <f t="shared" si="14"/>
        <v>0</v>
      </c>
      <c r="BF128" s="141">
        <f t="shared" si="15"/>
        <v>0</v>
      </c>
      <c r="BG128" s="141">
        <f t="shared" si="16"/>
        <v>0</v>
      </c>
      <c r="BH128" s="141">
        <f t="shared" si="17"/>
        <v>0</v>
      </c>
      <c r="BI128" s="141">
        <f t="shared" si="18"/>
        <v>0</v>
      </c>
      <c r="BJ128" s="16" t="s">
        <v>37</v>
      </c>
      <c r="BK128" s="141">
        <f t="shared" si="19"/>
        <v>0</v>
      </c>
      <c r="BL128" s="16" t="s">
        <v>176</v>
      </c>
      <c r="BM128" s="140" t="s">
        <v>1403</v>
      </c>
    </row>
    <row r="129" spans="2:65" s="1" customFormat="1" ht="16.5" customHeight="1">
      <c r="B129" s="128"/>
      <c r="C129" s="167" t="s">
        <v>292</v>
      </c>
      <c r="D129" s="167" t="s">
        <v>122</v>
      </c>
      <c r="E129" s="168" t="s">
        <v>1404</v>
      </c>
      <c r="F129" s="169" t="s">
        <v>1405</v>
      </c>
      <c r="G129" s="170" t="s">
        <v>757</v>
      </c>
      <c r="H129" s="171">
        <v>220</v>
      </c>
      <c r="I129" s="172">
        <v>0</v>
      </c>
      <c r="J129" s="172">
        <f t="shared" si="10"/>
        <v>0</v>
      </c>
      <c r="K129" s="173"/>
      <c r="L129" s="174"/>
      <c r="M129" s="175" t="s">
        <v>3</v>
      </c>
      <c r="N129" s="176" t="s">
        <v>48</v>
      </c>
      <c r="O129" s="138">
        <v>0</v>
      </c>
      <c r="P129" s="138">
        <f t="shared" si="11"/>
        <v>0</v>
      </c>
      <c r="Q129" s="138">
        <v>0</v>
      </c>
      <c r="R129" s="138">
        <f t="shared" si="12"/>
        <v>0</v>
      </c>
      <c r="S129" s="138">
        <v>0</v>
      </c>
      <c r="T129" s="139">
        <f t="shared" si="13"/>
        <v>0</v>
      </c>
      <c r="AR129" s="140" t="s">
        <v>223</v>
      </c>
      <c r="AT129" s="140" t="s">
        <v>122</v>
      </c>
      <c r="AU129" s="140" t="s">
        <v>20</v>
      </c>
      <c r="AY129" s="16" t="s">
        <v>171</v>
      </c>
      <c r="BE129" s="141">
        <f t="shared" si="14"/>
        <v>0</v>
      </c>
      <c r="BF129" s="141">
        <f t="shared" si="15"/>
        <v>0</v>
      </c>
      <c r="BG129" s="141">
        <f t="shared" si="16"/>
        <v>0</v>
      </c>
      <c r="BH129" s="141">
        <f t="shared" si="17"/>
        <v>0</v>
      </c>
      <c r="BI129" s="141">
        <f t="shared" si="18"/>
        <v>0</v>
      </c>
      <c r="BJ129" s="16" t="s">
        <v>37</v>
      </c>
      <c r="BK129" s="141">
        <f t="shared" si="19"/>
        <v>0</v>
      </c>
      <c r="BL129" s="16" t="s">
        <v>176</v>
      </c>
      <c r="BM129" s="140" t="s">
        <v>1406</v>
      </c>
    </row>
    <row r="130" spans="2:65" s="1" customFormat="1" ht="16.5" customHeight="1">
      <c r="B130" s="128"/>
      <c r="C130" s="167" t="s">
        <v>298</v>
      </c>
      <c r="D130" s="167" t="s">
        <v>122</v>
      </c>
      <c r="E130" s="168" t="s">
        <v>1407</v>
      </c>
      <c r="F130" s="169" t="s">
        <v>1408</v>
      </c>
      <c r="G130" s="170" t="s">
        <v>757</v>
      </c>
      <c r="H130" s="171">
        <v>216</v>
      </c>
      <c r="I130" s="172">
        <v>0</v>
      </c>
      <c r="J130" s="172">
        <f t="shared" si="10"/>
        <v>0</v>
      </c>
      <c r="K130" s="173"/>
      <c r="L130" s="174"/>
      <c r="M130" s="175" t="s">
        <v>3</v>
      </c>
      <c r="N130" s="176" t="s">
        <v>48</v>
      </c>
      <c r="O130" s="138">
        <v>0</v>
      </c>
      <c r="P130" s="138">
        <f t="shared" si="11"/>
        <v>0</v>
      </c>
      <c r="Q130" s="138">
        <v>0</v>
      </c>
      <c r="R130" s="138">
        <f t="shared" si="12"/>
        <v>0</v>
      </c>
      <c r="S130" s="138">
        <v>0</v>
      </c>
      <c r="T130" s="139">
        <f t="shared" si="13"/>
        <v>0</v>
      </c>
      <c r="AR130" s="140" t="s">
        <v>223</v>
      </c>
      <c r="AT130" s="140" t="s">
        <v>122</v>
      </c>
      <c r="AU130" s="140" t="s">
        <v>20</v>
      </c>
      <c r="AY130" s="16" t="s">
        <v>171</v>
      </c>
      <c r="BE130" s="141">
        <f t="shared" si="14"/>
        <v>0</v>
      </c>
      <c r="BF130" s="141">
        <f t="shared" si="15"/>
        <v>0</v>
      </c>
      <c r="BG130" s="141">
        <f t="shared" si="16"/>
        <v>0</v>
      </c>
      <c r="BH130" s="141">
        <f t="shared" si="17"/>
        <v>0</v>
      </c>
      <c r="BI130" s="141">
        <f t="shared" si="18"/>
        <v>0</v>
      </c>
      <c r="BJ130" s="16" t="s">
        <v>37</v>
      </c>
      <c r="BK130" s="141">
        <f t="shared" si="19"/>
        <v>0</v>
      </c>
      <c r="BL130" s="16" t="s">
        <v>176</v>
      </c>
      <c r="BM130" s="140" t="s">
        <v>1409</v>
      </c>
    </row>
    <row r="131" spans="2:65" s="1" customFormat="1" ht="16.5" customHeight="1">
      <c r="B131" s="128"/>
      <c r="C131" s="167" t="s">
        <v>8</v>
      </c>
      <c r="D131" s="167" t="s">
        <v>122</v>
      </c>
      <c r="E131" s="168" t="s">
        <v>1410</v>
      </c>
      <c r="F131" s="169" t="s">
        <v>1411</v>
      </c>
      <c r="G131" s="170" t="s">
        <v>757</v>
      </c>
      <c r="H131" s="171">
        <v>195</v>
      </c>
      <c r="I131" s="172">
        <v>0</v>
      </c>
      <c r="J131" s="172">
        <f t="shared" si="10"/>
        <v>0</v>
      </c>
      <c r="K131" s="173"/>
      <c r="L131" s="174"/>
      <c r="M131" s="175" t="s">
        <v>3</v>
      </c>
      <c r="N131" s="176" t="s">
        <v>48</v>
      </c>
      <c r="O131" s="138">
        <v>0</v>
      </c>
      <c r="P131" s="138">
        <f t="shared" si="11"/>
        <v>0</v>
      </c>
      <c r="Q131" s="138">
        <v>0</v>
      </c>
      <c r="R131" s="138">
        <f t="shared" si="12"/>
        <v>0</v>
      </c>
      <c r="S131" s="138">
        <v>0</v>
      </c>
      <c r="T131" s="139">
        <f t="shared" si="13"/>
        <v>0</v>
      </c>
      <c r="AR131" s="140" t="s">
        <v>223</v>
      </c>
      <c r="AT131" s="140" t="s">
        <v>122</v>
      </c>
      <c r="AU131" s="140" t="s">
        <v>20</v>
      </c>
      <c r="AY131" s="16" t="s">
        <v>171</v>
      </c>
      <c r="BE131" s="141">
        <f t="shared" si="14"/>
        <v>0</v>
      </c>
      <c r="BF131" s="141">
        <f t="shared" si="15"/>
        <v>0</v>
      </c>
      <c r="BG131" s="141">
        <f t="shared" si="16"/>
        <v>0</v>
      </c>
      <c r="BH131" s="141">
        <f t="shared" si="17"/>
        <v>0</v>
      </c>
      <c r="BI131" s="141">
        <f t="shared" si="18"/>
        <v>0</v>
      </c>
      <c r="BJ131" s="16" t="s">
        <v>37</v>
      </c>
      <c r="BK131" s="141">
        <f t="shared" si="19"/>
        <v>0</v>
      </c>
      <c r="BL131" s="16" t="s">
        <v>176</v>
      </c>
      <c r="BM131" s="140" t="s">
        <v>1412</v>
      </c>
    </row>
    <row r="132" spans="2:65" s="1" customFormat="1" ht="16.5" customHeight="1">
      <c r="B132" s="128"/>
      <c r="C132" s="167" t="s">
        <v>308</v>
      </c>
      <c r="D132" s="167" t="s">
        <v>122</v>
      </c>
      <c r="E132" s="168" t="s">
        <v>1413</v>
      </c>
      <c r="F132" s="169" t="s">
        <v>1414</v>
      </c>
      <c r="G132" s="170" t="s">
        <v>757</v>
      </c>
      <c r="H132" s="171">
        <v>245</v>
      </c>
      <c r="I132" s="172">
        <v>0</v>
      </c>
      <c r="J132" s="172">
        <f t="shared" si="10"/>
        <v>0</v>
      </c>
      <c r="K132" s="173"/>
      <c r="L132" s="174"/>
      <c r="M132" s="175" t="s">
        <v>3</v>
      </c>
      <c r="N132" s="176" t="s">
        <v>48</v>
      </c>
      <c r="O132" s="138">
        <v>0</v>
      </c>
      <c r="P132" s="138">
        <f t="shared" si="11"/>
        <v>0</v>
      </c>
      <c r="Q132" s="138">
        <v>0</v>
      </c>
      <c r="R132" s="138">
        <f t="shared" si="12"/>
        <v>0</v>
      </c>
      <c r="S132" s="138">
        <v>0</v>
      </c>
      <c r="T132" s="139">
        <f t="shared" si="13"/>
        <v>0</v>
      </c>
      <c r="AR132" s="140" t="s">
        <v>223</v>
      </c>
      <c r="AT132" s="140" t="s">
        <v>122</v>
      </c>
      <c r="AU132" s="140" t="s">
        <v>20</v>
      </c>
      <c r="AY132" s="16" t="s">
        <v>171</v>
      </c>
      <c r="BE132" s="141">
        <f t="shared" si="14"/>
        <v>0</v>
      </c>
      <c r="BF132" s="141">
        <f t="shared" si="15"/>
        <v>0</v>
      </c>
      <c r="BG132" s="141">
        <f t="shared" si="16"/>
        <v>0</v>
      </c>
      <c r="BH132" s="141">
        <f t="shared" si="17"/>
        <v>0</v>
      </c>
      <c r="BI132" s="141">
        <f t="shared" si="18"/>
        <v>0</v>
      </c>
      <c r="BJ132" s="16" t="s">
        <v>37</v>
      </c>
      <c r="BK132" s="141">
        <f t="shared" si="19"/>
        <v>0</v>
      </c>
      <c r="BL132" s="16" t="s">
        <v>176</v>
      </c>
      <c r="BM132" s="140" t="s">
        <v>1415</v>
      </c>
    </row>
    <row r="133" spans="2:65" s="1" customFormat="1" ht="16.5" customHeight="1">
      <c r="B133" s="128"/>
      <c r="C133" s="167" t="s">
        <v>314</v>
      </c>
      <c r="D133" s="167" t="s">
        <v>122</v>
      </c>
      <c r="E133" s="168" t="s">
        <v>1416</v>
      </c>
      <c r="F133" s="169" t="s">
        <v>1417</v>
      </c>
      <c r="G133" s="170" t="s">
        <v>757</v>
      </c>
      <c r="H133" s="171">
        <v>247</v>
      </c>
      <c r="I133" s="172">
        <v>0</v>
      </c>
      <c r="J133" s="172">
        <f t="shared" si="10"/>
        <v>0</v>
      </c>
      <c r="K133" s="173"/>
      <c r="L133" s="174"/>
      <c r="M133" s="175" t="s">
        <v>3</v>
      </c>
      <c r="N133" s="176" t="s">
        <v>48</v>
      </c>
      <c r="O133" s="138">
        <v>0</v>
      </c>
      <c r="P133" s="138">
        <f t="shared" si="11"/>
        <v>0</v>
      </c>
      <c r="Q133" s="138">
        <v>0</v>
      </c>
      <c r="R133" s="138">
        <f t="shared" si="12"/>
        <v>0</v>
      </c>
      <c r="S133" s="138">
        <v>0</v>
      </c>
      <c r="T133" s="139">
        <f t="shared" si="13"/>
        <v>0</v>
      </c>
      <c r="AR133" s="140" t="s">
        <v>223</v>
      </c>
      <c r="AT133" s="140" t="s">
        <v>122</v>
      </c>
      <c r="AU133" s="140" t="s">
        <v>20</v>
      </c>
      <c r="AY133" s="16" t="s">
        <v>171</v>
      </c>
      <c r="BE133" s="141">
        <f t="shared" si="14"/>
        <v>0</v>
      </c>
      <c r="BF133" s="141">
        <f t="shared" si="15"/>
        <v>0</v>
      </c>
      <c r="BG133" s="141">
        <f t="shared" si="16"/>
        <v>0</v>
      </c>
      <c r="BH133" s="141">
        <f t="shared" si="17"/>
        <v>0</v>
      </c>
      <c r="BI133" s="141">
        <f t="shared" si="18"/>
        <v>0</v>
      </c>
      <c r="BJ133" s="16" t="s">
        <v>37</v>
      </c>
      <c r="BK133" s="141">
        <f t="shared" si="19"/>
        <v>0</v>
      </c>
      <c r="BL133" s="16" t="s">
        <v>176</v>
      </c>
      <c r="BM133" s="140" t="s">
        <v>1418</v>
      </c>
    </row>
    <row r="134" spans="2:65" s="1" customFormat="1" ht="16.5" customHeight="1">
      <c r="B134" s="128"/>
      <c r="C134" s="167" t="s">
        <v>319</v>
      </c>
      <c r="D134" s="167" t="s">
        <v>122</v>
      </c>
      <c r="E134" s="168" t="s">
        <v>1419</v>
      </c>
      <c r="F134" s="169" t="s">
        <v>1420</v>
      </c>
      <c r="G134" s="170" t="s">
        <v>757</v>
      </c>
      <c r="H134" s="171">
        <v>160</v>
      </c>
      <c r="I134" s="172">
        <v>0</v>
      </c>
      <c r="J134" s="172">
        <f t="shared" si="10"/>
        <v>0</v>
      </c>
      <c r="K134" s="173"/>
      <c r="L134" s="174"/>
      <c r="M134" s="175" t="s">
        <v>3</v>
      </c>
      <c r="N134" s="176" t="s">
        <v>48</v>
      </c>
      <c r="O134" s="138">
        <v>0</v>
      </c>
      <c r="P134" s="138">
        <f t="shared" si="11"/>
        <v>0</v>
      </c>
      <c r="Q134" s="138">
        <v>0</v>
      </c>
      <c r="R134" s="138">
        <f t="shared" si="12"/>
        <v>0</v>
      </c>
      <c r="S134" s="138">
        <v>0</v>
      </c>
      <c r="T134" s="139">
        <f t="shared" si="13"/>
        <v>0</v>
      </c>
      <c r="AR134" s="140" t="s">
        <v>223</v>
      </c>
      <c r="AT134" s="140" t="s">
        <v>122</v>
      </c>
      <c r="AU134" s="140" t="s">
        <v>20</v>
      </c>
      <c r="AY134" s="16" t="s">
        <v>171</v>
      </c>
      <c r="BE134" s="141">
        <f t="shared" si="14"/>
        <v>0</v>
      </c>
      <c r="BF134" s="141">
        <f t="shared" si="15"/>
        <v>0</v>
      </c>
      <c r="BG134" s="141">
        <f t="shared" si="16"/>
        <v>0</v>
      </c>
      <c r="BH134" s="141">
        <f t="shared" si="17"/>
        <v>0</v>
      </c>
      <c r="BI134" s="141">
        <f t="shared" si="18"/>
        <v>0</v>
      </c>
      <c r="BJ134" s="16" t="s">
        <v>37</v>
      </c>
      <c r="BK134" s="141">
        <f t="shared" si="19"/>
        <v>0</v>
      </c>
      <c r="BL134" s="16" t="s">
        <v>176</v>
      </c>
      <c r="BM134" s="140" t="s">
        <v>1421</v>
      </c>
    </row>
    <row r="135" spans="2:65" s="1" customFormat="1" ht="16.5" customHeight="1">
      <c r="B135" s="128"/>
      <c r="C135" s="167" t="s">
        <v>324</v>
      </c>
      <c r="D135" s="167" t="s">
        <v>122</v>
      </c>
      <c r="E135" s="168" t="s">
        <v>1422</v>
      </c>
      <c r="F135" s="169" t="s">
        <v>1423</v>
      </c>
      <c r="G135" s="170" t="s">
        <v>757</v>
      </c>
      <c r="H135" s="171">
        <v>378</v>
      </c>
      <c r="I135" s="172">
        <v>0</v>
      </c>
      <c r="J135" s="172">
        <f t="shared" si="10"/>
        <v>0</v>
      </c>
      <c r="K135" s="173"/>
      <c r="L135" s="174"/>
      <c r="M135" s="175" t="s">
        <v>3</v>
      </c>
      <c r="N135" s="176" t="s">
        <v>48</v>
      </c>
      <c r="O135" s="138">
        <v>0</v>
      </c>
      <c r="P135" s="138">
        <f t="shared" si="11"/>
        <v>0</v>
      </c>
      <c r="Q135" s="138">
        <v>0</v>
      </c>
      <c r="R135" s="138">
        <f t="shared" si="12"/>
        <v>0</v>
      </c>
      <c r="S135" s="138">
        <v>0</v>
      </c>
      <c r="T135" s="139">
        <f t="shared" si="13"/>
        <v>0</v>
      </c>
      <c r="AR135" s="140" t="s">
        <v>223</v>
      </c>
      <c r="AT135" s="140" t="s">
        <v>122</v>
      </c>
      <c r="AU135" s="140" t="s">
        <v>20</v>
      </c>
      <c r="AY135" s="16" t="s">
        <v>171</v>
      </c>
      <c r="BE135" s="141">
        <f t="shared" si="14"/>
        <v>0</v>
      </c>
      <c r="BF135" s="141">
        <f t="shared" si="15"/>
        <v>0</v>
      </c>
      <c r="BG135" s="141">
        <f t="shared" si="16"/>
        <v>0</v>
      </c>
      <c r="BH135" s="141">
        <f t="shared" si="17"/>
        <v>0</v>
      </c>
      <c r="BI135" s="141">
        <f t="shared" si="18"/>
        <v>0</v>
      </c>
      <c r="BJ135" s="16" t="s">
        <v>37</v>
      </c>
      <c r="BK135" s="141">
        <f t="shared" si="19"/>
        <v>0</v>
      </c>
      <c r="BL135" s="16" t="s">
        <v>176</v>
      </c>
      <c r="BM135" s="140" t="s">
        <v>1424</v>
      </c>
    </row>
    <row r="136" spans="2:65" s="1" customFormat="1" ht="16.5" customHeight="1">
      <c r="B136" s="128"/>
      <c r="C136" s="167" t="s">
        <v>329</v>
      </c>
      <c r="D136" s="167" t="s">
        <v>122</v>
      </c>
      <c r="E136" s="168" t="s">
        <v>1425</v>
      </c>
      <c r="F136" s="169" t="s">
        <v>1426</v>
      </c>
      <c r="G136" s="170" t="s">
        <v>757</v>
      </c>
      <c r="H136" s="171">
        <v>195</v>
      </c>
      <c r="I136" s="172">
        <v>0</v>
      </c>
      <c r="J136" s="172">
        <f t="shared" si="10"/>
        <v>0</v>
      </c>
      <c r="K136" s="173"/>
      <c r="L136" s="174"/>
      <c r="M136" s="175" t="s">
        <v>3</v>
      </c>
      <c r="N136" s="176" t="s">
        <v>48</v>
      </c>
      <c r="O136" s="138">
        <v>0</v>
      </c>
      <c r="P136" s="138">
        <f t="shared" si="11"/>
        <v>0</v>
      </c>
      <c r="Q136" s="138">
        <v>0</v>
      </c>
      <c r="R136" s="138">
        <f t="shared" si="12"/>
        <v>0</v>
      </c>
      <c r="S136" s="138">
        <v>0</v>
      </c>
      <c r="T136" s="139">
        <f t="shared" si="13"/>
        <v>0</v>
      </c>
      <c r="AR136" s="140" t="s">
        <v>223</v>
      </c>
      <c r="AT136" s="140" t="s">
        <v>122</v>
      </c>
      <c r="AU136" s="140" t="s">
        <v>20</v>
      </c>
      <c r="AY136" s="16" t="s">
        <v>171</v>
      </c>
      <c r="BE136" s="141">
        <f t="shared" si="14"/>
        <v>0</v>
      </c>
      <c r="BF136" s="141">
        <f t="shared" si="15"/>
        <v>0</v>
      </c>
      <c r="BG136" s="141">
        <f t="shared" si="16"/>
        <v>0</v>
      </c>
      <c r="BH136" s="141">
        <f t="shared" si="17"/>
        <v>0</v>
      </c>
      <c r="BI136" s="141">
        <f t="shared" si="18"/>
        <v>0</v>
      </c>
      <c r="BJ136" s="16" t="s">
        <v>37</v>
      </c>
      <c r="BK136" s="141">
        <f t="shared" si="19"/>
        <v>0</v>
      </c>
      <c r="BL136" s="16" t="s">
        <v>176</v>
      </c>
      <c r="BM136" s="140" t="s">
        <v>1427</v>
      </c>
    </row>
    <row r="137" spans="2:65" s="1" customFormat="1" ht="16.5" customHeight="1">
      <c r="B137" s="128"/>
      <c r="C137" s="167" t="s">
        <v>334</v>
      </c>
      <c r="D137" s="167" t="s">
        <v>122</v>
      </c>
      <c r="E137" s="168" t="s">
        <v>1428</v>
      </c>
      <c r="F137" s="169" t="s">
        <v>1429</v>
      </c>
      <c r="G137" s="170" t="s">
        <v>757</v>
      </c>
      <c r="H137" s="171">
        <v>168</v>
      </c>
      <c r="I137" s="172">
        <v>0</v>
      </c>
      <c r="J137" s="172">
        <f t="shared" si="10"/>
        <v>0</v>
      </c>
      <c r="K137" s="173"/>
      <c r="L137" s="174"/>
      <c r="M137" s="175" t="s">
        <v>3</v>
      </c>
      <c r="N137" s="176" t="s">
        <v>48</v>
      </c>
      <c r="O137" s="138">
        <v>0</v>
      </c>
      <c r="P137" s="138">
        <f t="shared" si="11"/>
        <v>0</v>
      </c>
      <c r="Q137" s="138">
        <v>0</v>
      </c>
      <c r="R137" s="138">
        <f t="shared" si="12"/>
        <v>0</v>
      </c>
      <c r="S137" s="138">
        <v>0</v>
      </c>
      <c r="T137" s="139">
        <f t="shared" si="13"/>
        <v>0</v>
      </c>
      <c r="AR137" s="140" t="s">
        <v>223</v>
      </c>
      <c r="AT137" s="140" t="s">
        <v>122</v>
      </c>
      <c r="AU137" s="140" t="s">
        <v>20</v>
      </c>
      <c r="AY137" s="16" t="s">
        <v>171</v>
      </c>
      <c r="BE137" s="141">
        <f t="shared" si="14"/>
        <v>0</v>
      </c>
      <c r="BF137" s="141">
        <f t="shared" si="15"/>
        <v>0</v>
      </c>
      <c r="BG137" s="141">
        <f t="shared" si="16"/>
        <v>0</v>
      </c>
      <c r="BH137" s="141">
        <f t="shared" si="17"/>
        <v>0</v>
      </c>
      <c r="BI137" s="141">
        <f t="shared" si="18"/>
        <v>0</v>
      </c>
      <c r="BJ137" s="16" t="s">
        <v>37</v>
      </c>
      <c r="BK137" s="141">
        <f t="shared" si="19"/>
        <v>0</v>
      </c>
      <c r="BL137" s="16" t="s">
        <v>176</v>
      </c>
      <c r="BM137" s="140" t="s">
        <v>1430</v>
      </c>
    </row>
    <row r="138" spans="2:65" s="1" customFormat="1" ht="16.5" customHeight="1">
      <c r="B138" s="128"/>
      <c r="C138" s="167" t="s">
        <v>339</v>
      </c>
      <c r="D138" s="167" t="s">
        <v>122</v>
      </c>
      <c r="E138" s="168" t="s">
        <v>1431</v>
      </c>
      <c r="F138" s="169" t="s">
        <v>1432</v>
      </c>
      <c r="G138" s="170" t="s">
        <v>757</v>
      </c>
      <c r="H138" s="171">
        <v>160</v>
      </c>
      <c r="I138" s="172">
        <v>0</v>
      </c>
      <c r="J138" s="172">
        <f t="shared" si="10"/>
        <v>0</v>
      </c>
      <c r="K138" s="173"/>
      <c r="L138" s="174"/>
      <c r="M138" s="175" t="s">
        <v>3</v>
      </c>
      <c r="N138" s="176" t="s">
        <v>48</v>
      </c>
      <c r="O138" s="138">
        <v>0</v>
      </c>
      <c r="P138" s="138">
        <f t="shared" si="11"/>
        <v>0</v>
      </c>
      <c r="Q138" s="138">
        <v>0</v>
      </c>
      <c r="R138" s="138">
        <f t="shared" si="12"/>
        <v>0</v>
      </c>
      <c r="S138" s="138">
        <v>0</v>
      </c>
      <c r="T138" s="139">
        <f t="shared" si="13"/>
        <v>0</v>
      </c>
      <c r="AR138" s="140" t="s">
        <v>223</v>
      </c>
      <c r="AT138" s="140" t="s">
        <v>122</v>
      </c>
      <c r="AU138" s="140" t="s">
        <v>20</v>
      </c>
      <c r="AY138" s="16" t="s">
        <v>171</v>
      </c>
      <c r="BE138" s="141">
        <f t="shared" si="14"/>
        <v>0</v>
      </c>
      <c r="BF138" s="141">
        <f t="shared" si="15"/>
        <v>0</v>
      </c>
      <c r="BG138" s="141">
        <f t="shared" si="16"/>
        <v>0</v>
      </c>
      <c r="BH138" s="141">
        <f t="shared" si="17"/>
        <v>0</v>
      </c>
      <c r="BI138" s="141">
        <f t="shared" si="18"/>
        <v>0</v>
      </c>
      <c r="BJ138" s="16" t="s">
        <v>37</v>
      </c>
      <c r="BK138" s="141">
        <f t="shared" si="19"/>
        <v>0</v>
      </c>
      <c r="BL138" s="16" t="s">
        <v>176</v>
      </c>
      <c r="BM138" s="140" t="s">
        <v>1433</v>
      </c>
    </row>
    <row r="139" spans="2:65" s="1" customFormat="1" ht="16.5" customHeight="1">
      <c r="B139" s="128"/>
      <c r="C139" s="167" t="s">
        <v>348</v>
      </c>
      <c r="D139" s="167" t="s">
        <v>122</v>
      </c>
      <c r="E139" s="168" t="s">
        <v>1434</v>
      </c>
      <c r="F139" s="169" t="s">
        <v>1435</v>
      </c>
      <c r="G139" s="170" t="s">
        <v>757</v>
      </c>
      <c r="H139" s="171">
        <v>195</v>
      </c>
      <c r="I139" s="172">
        <v>0</v>
      </c>
      <c r="J139" s="172">
        <f t="shared" si="10"/>
        <v>0</v>
      </c>
      <c r="K139" s="173"/>
      <c r="L139" s="174"/>
      <c r="M139" s="175" t="s">
        <v>3</v>
      </c>
      <c r="N139" s="176" t="s">
        <v>48</v>
      </c>
      <c r="O139" s="138">
        <v>0</v>
      </c>
      <c r="P139" s="138">
        <f t="shared" si="11"/>
        <v>0</v>
      </c>
      <c r="Q139" s="138">
        <v>0</v>
      </c>
      <c r="R139" s="138">
        <f t="shared" si="12"/>
        <v>0</v>
      </c>
      <c r="S139" s="138">
        <v>0</v>
      </c>
      <c r="T139" s="139">
        <f t="shared" si="13"/>
        <v>0</v>
      </c>
      <c r="AR139" s="140" t="s">
        <v>223</v>
      </c>
      <c r="AT139" s="140" t="s">
        <v>122</v>
      </c>
      <c r="AU139" s="140" t="s">
        <v>20</v>
      </c>
      <c r="AY139" s="16" t="s">
        <v>171</v>
      </c>
      <c r="BE139" s="141">
        <f t="shared" si="14"/>
        <v>0</v>
      </c>
      <c r="BF139" s="141">
        <f t="shared" si="15"/>
        <v>0</v>
      </c>
      <c r="BG139" s="141">
        <f t="shared" si="16"/>
        <v>0</v>
      </c>
      <c r="BH139" s="141">
        <f t="shared" si="17"/>
        <v>0</v>
      </c>
      <c r="BI139" s="141">
        <f t="shared" si="18"/>
        <v>0</v>
      </c>
      <c r="BJ139" s="16" t="s">
        <v>37</v>
      </c>
      <c r="BK139" s="141">
        <f t="shared" si="19"/>
        <v>0</v>
      </c>
      <c r="BL139" s="16" t="s">
        <v>176</v>
      </c>
      <c r="BM139" s="140" t="s">
        <v>1436</v>
      </c>
    </row>
    <row r="140" spans="2:65" s="1" customFormat="1" ht="16.5" customHeight="1">
      <c r="B140" s="128"/>
      <c r="C140" s="167" t="s">
        <v>357</v>
      </c>
      <c r="D140" s="167" t="s">
        <v>122</v>
      </c>
      <c r="E140" s="168" t="s">
        <v>1437</v>
      </c>
      <c r="F140" s="169" t="s">
        <v>1438</v>
      </c>
      <c r="G140" s="170" t="s">
        <v>757</v>
      </c>
      <c r="H140" s="171">
        <v>183</v>
      </c>
      <c r="I140" s="172">
        <v>0</v>
      </c>
      <c r="J140" s="172">
        <f t="shared" si="10"/>
        <v>0</v>
      </c>
      <c r="K140" s="173"/>
      <c r="L140" s="174"/>
      <c r="M140" s="175" t="s">
        <v>3</v>
      </c>
      <c r="N140" s="176" t="s">
        <v>48</v>
      </c>
      <c r="O140" s="138">
        <v>0</v>
      </c>
      <c r="P140" s="138">
        <f t="shared" si="11"/>
        <v>0</v>
      </c>
      <c r="Q140" s="138">
        <v>0</v>
      </c>
      <c r="R140" s="138">
        <f t="shared" si="12"/>
        <v>0</v>
      </c>
      <c r="S140" s="138">
        <v>0</v>
      </c>
      <c r="T140" s="139">
        <f t="shared" si="13"/>
        <v>0</v>
      </c>
      <c r="AR140" s="140" t="s">
        <v>223</v>
      </c>
      <c r="AT140" s="140" t="s">
        <v>122</v>
      </c>
      <c r="AU140" s="140" t="s">
        <v>20</v>
      </c>
      <c r="AY140" s="16" t="s">
        <v>171</v>
      </c>
      <c r="BE140" s="141">
        <f t="shared" si="14"/>
        <v>0</v>
      </c>
      <c r="BF140" s="141">
        <f t="shared" si="15"/>
        <v>0</v>
      </c>
      <c r="BG140" s="141">
        <f t="shared" si="16"/>
        <v>0</v>
      </c>
      <c r="BH140" s="141">
        <f t="shared" si="17"/>
        <v>0</v>
      </c>
      <c r="BI140" s="141">
        <f t="shared" si="18"/>
        <v>0</v>
      </c>
      <c r="BJ140" s="16" t="s">
        <v>37</v>
      </c>
      <c r="BK140" s="141">
        <f t="shared" si="19"/>
        <v>0</v>
      </c>
      <c r="BL140" s="16" t="s">
        <v>176</v>
      </c>
      <c r="BM140" s="140" t="s">
        <v>1439</v>
      </c>
    </row>
    <row r="141" spans="2:65" s="1" customFormat="1" ht="37.9" customHeight="1">
      <c r="B141" s="128"/>
      <c r="C141" s="129" t="s">
        <v>364</v>
      </c>
      <c r="D141" s="129" t="s">
        <v>116</v>
      </c>
      <c r="E141" s="130" t="s">
        <v>1440</v>
      </c>
      <c r="F141" s="131" t="s">
        <v>1441</v>
      </c>
      <c r="G141" s="132" t="s">
        <v>175</v>
      </c>
      <c r="H141" s="133">
        <v>475</v>
      </c>
      <c r="I141" s="134">
        <v>0</v>
      </c>
      <c r="J141" s="134">
        <f t="shared" si="10"/>
        <v>0</v>
      </c>
      <c r="K141" s="135"/>
      <c r="L141" s="29"/>
      <c r="M141" s="136" t="s">
        <v>3</v>
      </c>
      <c r="N141" s="137" t="s">
        <v>48</v>
      </c>
      <c r="O141" s="138">
        <v>0.14099999999999999</v>
      </c>
      <c r="P141" s="138">
        <f t="shared" si="11"/>
        <v>66.974999999999994</v>
      </c>
      <c r="Q141" s="138">
        <v>0</v>
      </c>
      <c r="R141" s="138">
        <f t="shared" si="12"/>
        <v>0</v>
      </c>
      <c r="S141" s="138">
        <v>0</v>
      </c>
      <c r="T141" s="139">
        <f t="shared" si="13"/>
        <v>0</v>
      </c>
      <c r="AR141" s="140" t="s">
        <v>176</v>
      </c>
      <c r="AT141" s="140" t="s">
        <v>116</v>
      </c>
      <c r="AU141" s="140" t="s">
        <v>20</v>
      </c>
      <c r="AY141" s="16" t="s">
        <v>171</v>
      </c>
      <c r="BE141" s="141">
        <f t="shared" si="14"/>
        <v>0</v>
      </c>
      <c r="BF141" s="141">
        <f t="shared" si="15"/>
        <v>0</v>
      </c>
      <c r="BG141" s="141">
        <f t="shared" si="16"/>
        <v>0</v>
      </c>
      <c r="BH141" s="141">
        <f t="shared" si="17"/>
        <v>0</v>
      </c>
      <c r="BI141" s="141">
        <f t="shared" si="18"/>
        <v>0</v>
      </c>
      <c r="BJ141" s="16" t="s">
        <v>37</v>
      </c>
      <c r="BK141" s="141">
        <f t="shared" si="19"/>
        <v>0</v>
      </c>
      <c r="BL141" s="16" t="s">
        <v>176</v>
      </c>
      <c r="BM141" s="140" t="s">
        <v>1442</v>
      </c>
    </row>
    <row r="142" spans="2:65" s="1" customFormat="1">
      <c r="B142" s="29"/>
      <c r="D142" s="142" t="s">
        <v>178</v>
      </c>
      <c r="F142" s="143" t="s">
        <v>1443</v>
      </c>
      <c r="L142" s="29"/>
      <c r="M142" s="144"/>
      <c r="T142" s="50"/>
      <c r="AT142" s="16" t="s">
        <v>178</v>
      </c>
      <c r="AU142" s="16" t="s">
        <v>20</v>
      </c>
    </row>
    <row r="143" spans="2:65" s="12" customFormat="1">
      <c r="B143" s="145"/>
      <c r="D143" s="146" t="s">
        <v>180</v>
      </c>
      <c r="E143" s="147" t="s">
        <v>3</v>
      </c>
      <c r="F143" s="148" t="s">
        <v>1444</v>
      </c>
      <c r="H143" s="149">
        <v>475</v>
      </c>
      <c r="L143" s="145"/>
      <c r="M143" s="150"/>
      <c r="T143" s="151"/>
      <c r="AT143" s="147" t="s">
        <v>180</v>
      </c>
      <c r="AU143" s="147" t="s">
        <v>20</v>
      </c>
      <c r="AV143" s="12" t="s">
        <v>20</v>
      </c>
      <c r="AW143" s="12" t="s">
        <v>36</v>
      </c>
      <c r="AX143" s="12" t="s">
        <v>37</v>
      </c>
      <c r="AY143" s="147" t="s">
        <v>171</v>
      </c>
    </row>
    <row r="144" spans="2:65" s="1" customFormat="1" ht="16.5" customHeight="1">
      <c r="B144" s="128"/>
      <c r="C144" s="167" t="s">
        <v>370</v>
      </c>
      <c r="D144" s="167" t="s">
        <v>122</v>
      </c>
      <c r="E144" s="168" t="s">
        <v>1445</v>
      </c>
      <c r="F144" s="169" t="s">
        <v>1446</v>
      </c>
      <c r="G144" s="170" t="s">
        <v>275</v>
      </c>
      <c r="H144" s="171">
        <v>59.375</v>
      </c>
      <c r="I144" s="172">
        <v>0</v>
      </c>
      <c r="J144" s="172">
        <f>ROUND(I144*H144,2)</f>
        <v>0</v>
      </c>
      <c r="K144" s="173"/>
      <c r="L144" s="174"/>
      <c r="M144" s="175" t="s">
        <v>3</v>
      </c>
      <c r="N144" s="176" t="s">
        <v>48</v>
      </c>
      <c r="O144" s="138">
        <v>0</v>
      </c>
      <c r="P144" s="138">
        <f>O144*H144</f>
        <v>0</v>
      </c>
      <c r="Q144" s="138">
        <v>1</v>
      </c>
      <c r="R144" s="138">
        <f>Q144*H144</f>
        <v>59.375</v>
      </c>
      <c r="S144" s="138">
        <v>0</v>
      </c>
      <c r="T144" s="139">
        <f>S144*H144</f>
        <v>0</v>
      </c>
      <c r="AR144" s="140" t="s">
        <v>223</v>
      </c>
      <c r="AT144" s="140" t="s">
        <v>122</v>
      </c>
      <c r="AU144" s="140" t="s">
        <v>20</v>
      </c>
      <c r="AY144" s="16" t="s">
        <v>171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37</v>
      </c>
      <c r="BK144" s="141">
        <f>ROUND(I144*H144,2)</f>
        <v>0</v>
      </c>
      <c r="BL144" s="16" t="s">
        <v>176</v>
      </c>
      <c r="BM144" s="140" t="s">
        <v>1447</v>
      </c>
    </row>
    <row r="145" spans="2:65" s="12" customFormat="1">
      <c r="B145" s="145"/>
      <c r="D145" s="146" t="s">
        <v>180</v>
      </c>
      <c r="F145" s="148" t="s">
        <v>1448</v>
      </c>
      <c r="H145" s="149">
        <v>59.375</v>
      </c>
      <c r="L145" s="145"/>
      <c r="M145" s="150"/>
      <c r="T145" s="151"/>
      <c r="AT145" s="147" t="s">
        <v>180</v>
      </c>
      <c r="AU145" s="147" t="s">
        <v>20</v>
      </c>
      <c r="AV145" s="12" t="s">
        <v>20</v>
      </c>
      <c r="AW145" s="12" t="s">
        <v>4</v>
      </c>
      <c r="AX145" s="12" t="s">
        <v>37</v>
      </c>
      <c r="AY145" s="147" t="s">
        <v>171</v>
      </c>
    </row>
    <row r="146" spans="2:65" s="11" customFormat="1" ht="22.9" customHeight="1">
      <c r="B146" s="117"/>
      <c r="D146" s="118" t="s">
        <v>76</v>
      </c>
      <c r="E146" s="126" t="s">
        <v>543</v>
      </c>
      <c r="F146" s="126" t="s">
        <v>544</v>
      </c>
      <c r="J146" s="127">
        <f>BK146</f>
        <v>0</v>
      </c>
      <c r="L146" s="117"/>
      <c r="M146" s="121"/>
      <c r="P146" s="122">
        <f>SUM(P147:P148)</f>
        <v>888.6774999999999</v>
      </c>
      <c r="R146" s="122">
        <f>SUM(R147:R148)</f>
        <v>0</v>
      </c>
      <c r="T146" s="123">
        <f>SUM(T147:T148)</f>
        <v>0</v>
      </c>
      <c r="AR146" s="118" t="s">
        <v>37</v>
      </c>
      <c r="AT146" s="124" t="s">
        <v>76</v>
      </c>
      <c r="AU146" s="124" t="s">
        <v>37</v>
      </c>
      <c r="AY146" s="118" t="s">
        <v>171</v>
      </c>
      <c r="BK146" s="125">
        <f>SUM(BK147:BK148)</f>
        <v>0</v>
      </c>
    </row>
    <row r="147" spans="2:65" s="1" customFormat="1" ht="37.9" customHeight="1">
      <c r="B147" s="128"/>
      <c r="C147" s="129" t="s">
        <v>378</v>
      </c>
      <c r="D147" s="129" t="s">
        <v>116</v>
      </c>
      <c r="E147" s="130" t="s">
        <v>1319</v>
      </c>
      <c r="F147" s="131" t="s">
        <v>1320</v>
      </c>
      <c r="G147" s="132" t="s">
        <v>275</v>
      </c>
      <c r="H147" s="133">
        <v>251.75</v>
      </c>
      <c r="I147" s="134">
        <v>0</v>
      </c>
      <c r="J147" s="134">
        <f>ROUND(I147*H147,2)</f>
        <v>0</v>
      </c>
      <c r="K147" s="135"/>
      <c r="L147" s="29"/>
      <c r="M147" s="136" t="s">
        <v>3</v>
      </c>
      <c r="N147" s="137" t="s">
        <v>48</v>
      </c>
      <c r="O147" s="138">
        <v>3.53</v>
      </c>
      <c r="P147" s="138">
        <f>O147*H147</f>
        <v>888.6774999999999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176</v>
      </c>
      <c r="AT147" s="140" t="s">
        <v>116</v>
      </c>
      <c r="AU147" s="140" t="s">
        <v>20</v>
      </c>
      <c r="AY147" s="16" t="s">
        <v>171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37</v>
      </c>
      <c r="BK147" s="141">
        <f>ROUND(I147*H147,2)</f>
        <v>0</v>
      </c>
      <c r="BL147" s="16" t="s">
        <v>176</v>
      </c>
      <c r="BM147" s="140" t="s">
        <v>1449</v>
      </c>
    </row>
    <row r="148" spans="2:65" s="1" customFormat="1">
      <c r="B148" s="29"/>
      <c r="D148" s="142" t="s">
        <v>178</v>
      </c>
      <c r="F148" s="143" t="s">
        <v>1322</v>
      </c>
      <c r="L148" s="29"/>
      <c r="M148" s="144"/>
      <c r="T148" s="50"/>
      <c r="AT148" s="16" t="s">
        <v>178</v>
      </c>
      <c r="AU148" s="16" t="s">
        <v>20</v>
      </c>
    </row>
    <row r="149" spans="2:65" s="11" customFormat="1" ht="25.9" customHeight="1">
      <c r="B149" s="117"/>
      <c r="D149" s="118" t="s">
        <v>76</v>
      </c>
      <c r="E149" s="119" t="s">
        <v>344</v>
      </c>
      <c r="F149" s="119" t="s">
        <v>345</v>
      </c>
      <c r="J149" s="120">
        <f>BK149</f>
        <v>0</v>
      </c>
      <c r="L149" s="117"/>
      <c r="M149" s="121"/>
      <c r="P149" s="122">
        <f>P150+P154+P158+P165+P170</f>
        <v>0</v>
      </c>
      <c r="R149" s="122">
        <f>R150+R154+R158+R165+R170</f>
        <v>0</v>
      </c>
      <c r="T149" s="123">
        <f>T150+T154+T158+T165+T170</f>
        <v>0</v>
      </c>
      <c r="AR149" s="118" t="s">
        <v>201</v>
      </c>
      <c r="AT149" s="124" t="s">
        <v>76</v>
      </c>
      <c r="AU149" s="124" t="s">
        <v>77</v>
      </c>
      <c r="AY149" s="118" t="s">
        <v>171</v>
      </c>
      <c r="BK149" s="125">
        <f>BK150+BK154+BK158+BK165+BK170</f>
        <v>0</v>
      </c>
    </row>
    <row r="150" spans="2:65" s="11" customFormat="1" ht="22.9" customHeight="1">
      <c r="B150" s="117"/>
      <c r="D150" s="118" t="s">
        <v>76</v>
      </c>
      <c r="E150" s="126" t="s">
        <v>346</v>
      </c>
      <c r="F150" s="126" t="s">
        <v>347</v>
      </c>
      <c r="J150" s="127">
        <f>BK150</f>
        <v>0</v>
      </c>
      <c r="L150" s="117"/>
      <c r="M150" s="121"/>
      <c r="P150" s="122">
        <f>SUM(P151:P153)</f>
        <v>0</v>
      </c>
      <c r="R150" s="122">
        <f>SUM(R151:R153)</f>
        <v>0</v>
      </c>
      <c r="T150" s="123">
        <f>SUM(T151:T153)</f>
        <v>0</v>
      </c>
      <c r="AR150" s="118" t="s">
        <v>201</v>
      </c>
      <c r="AT150" s="124" t="s">
        <v>76</v>
      </c>
      <c r="AU150" s="124" t="s">
        <v>37</v>
      </c>
      <c r="AY150" s="118" t="s">
        <v>171</v>
      </c>
      <c r="BK150" s="125">
        <f>SUM(BK151:BK153)</f>
        <v>0</v>
      </c>
    </row>
    <row r="151" spans="2:65" s="1" customFormat="1" ht="16.5" customHeight="1">
      <c r="B151" s="128"/>
      <c r="C151" s="129" t="s">
        <v>382</v>
      </c>
      <c r="D151" s="129" t="s">
        <v>116</v>
      </c>
      <c r="E151" s="130" t="s">
        <v>349</v>
      </c>
      <c r="F151" s="131" t="s">
        <v>347</v>
      </c>
      <c r="G151" s="132" t="s">
        <v>350</v>
      </c>
      <c r="H151" s="133">
        <v>1</v>
      </c>
      <c r="I151" s="134">
        <v>0</v>
      </c>
      <c r="J151" s="134">
        <f>ROUND(I151*H151,2)</f>
        <v>0</v>
      </c>
      <c r="K151" s="135"/>
      <c r="L151" s="29"/>
      <c r="M151" s="136" t="s">
        <v>3</v>
      </c>
      <c r="N151" s="137" t="s">
        <v>48</v>
      </c>
      <c r="O151" s="138">
        <v>0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351</v>
      </c>
      <c r="AT151" s="140" t="s">
        <v>116</v>
      </c>
      <c r="AU151" s="140" t="s">
        <v>20</v>
      </c>
      <c r="AY151" s="16" t="s">
        <v>171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37</v>
      </c>
      <c r="BK151" s="141">
        <f>ROUND(I151*H151,2)</f>
        <v>0</v>
      </c>
      <c r="BL151" s="16" t="s">
        <v>351</v>
      </c>
      <c r="BM151" s="140" t="s">
        <v>1450</v>
      </c>
    </row>
    <row r="152" spans="2:65" s="1" customFormat="1">
      <c r="B152" s="29"/>
      <c r="D152" s="142" t="s">
        <v>178</v>
      </c>
      <c r="F152" s="143" t="s">
        <v>353</v>
      </c>
      <c r="L152" s="29"/>
      <c r="M152" s="144"/>
      <c r="T152" s="50"/>
      <c r="AT152" s="16" t="s">
        <v>178</v>
      </c>
      <c r="AU152" s="16" t="s">
        <v>20</v>
      </c>
    </row>
    <row r="153" spans="2:65" s="1" customFormat="1" ht="58.5">
      <c r="B153" s="29"/>
      <c r="D153" s="146" t="s">
        <v>134</v>
      </c>
      <c r="F153" s="158" t="s">
        <v>354</v>
      </c>
      <c r="L153" s="29"/>
      <c r="M153" s="144"/>
      <c r="T153" s="50"/>
      <c r="AT153" s="16" t="s">
        <v>134</v>
      </c>
      <c r="AU153" s="16" t="s">
        <v>20</v>
      </c>
    </row>
    <row r="154" spans="2:65" s="11" customFormat="1" ht="22.9" customHeight="1">
      <c r="B154" s="117"/>
      <c r="D154" s="118" t="s">
        <v>76</v>
      </c>
      <c r="E154" s="126" t="s">
        <v>355</v>
      </c>
      <c r="F154" s="126" t="s">
        <v>356</v>
      </c>
      <c r="J154" s="127">
        <f>BK154</f>
        <v>0</v>
      </c>
      <c r="L154" s="117"/>
      <c r="M154" s="121"/>
      <c r="P154" s="122">
        <f>SUM(P155:P157)</f>
        <v>0</v>
      </c>
      <c r="R154" s="122">
        <f>SUM(R155:R157)</f>
        <v>0</v>
      </c>
      <c r="T154" s="123">
        <f>SUM(T155:T157)</f>
        <v>0</v>
      </c>
      <c r="AR154" s="118" t="s">
        <v>201</v>
      </c>
      <c r="AT154" s="124" t="s">
        <v>76</v>
      </c>
      <c r="AU154" s="124" t="s">
        <v>37</v>
      </c>
      <c r="AY154" s="118" t="s">
        <v>171</v>
      </c>
      <c r="BK154" s="125">
        <f>SUM(BK155:BK157)</f>
        <v>0</v>
      </c>
    </row>
    <row r="155" spans="2:65" s="1" customFormat="1" ht="16.5" customHeight="1">
      <c r="B155" s="128"/>
      <c r="C155" s="129" t="s">
        <v>387</v>
      </c>
      <c r="D155" s="129" t="s">
        <v>116</v>
      </c>
      <c r="E155" s="130" t="s">
        <v>358</v>
      </c>
      <c r="F155" s="131" t="s">
        <v>356</v>
      </c>
      <c r="G155" s="132" t="s">
        <v>350</v>
      </c>
      <c r="H155" s="133">
        <v>1</v>
      </c>
      <c r="I155" s="134">
        <v>0</v>
      </c>
      <c r="J155" s="134">
        <f>ROUND(I155*H155,2)</f>
        <v>0</v>
      </c>
      <c r="K155" s="135"/>
      <c r="L155" s="29"/>
      <c r="M155" s="136" t="s">
        <v>3</v>
      </c>
      <c r="N155" s="137" t="s">
        <v>48</v>
      </c>
      <c r="O155" s="138">
        <v>0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351</v>
      </c>
      <c r="AT155" s="140" t="s">
        <v>116</v>
      </c>
      <c r="AU155" s="140" t="s">
        <v>20</v>
      </c>
      <c r="AY155" s="16" t="s">
        <v>171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37</v>
      </c>
      <c r="BK155" s="141">
        <f>ROUND(I155*H155,2)</f>
        <v>0</v>
      </c>
      <c r="BL155" s="16" t="s">
        <v>351</v>
      </c>
      <c r="BM155" s="140" t="s">
        <v>1451</v>
      </c>
    </row>
    <row r="156" spans="2:65" s="1" customFormat="1">
      <c r="B156" s="29"/>
      <c r="D156" s="142" t="s">
        <v>178</v>
      </c>
      <c r="F156" s="143" t="s">
        <v>360</v>
      </c>
      <c r="L156" s="29"/>
      <c r="M156" s="144"/>
      <c r="T156" s="50"/>
      <c r="AT156" s="16" t="s">
        <v>178</v>
      </c>
      <c r="AU156" s="16" t="s">
        <v>20</v>
      </c>
    </row>
    <row r="157" spans="2:65" s="1" customFormat="1" ht="126.75">
      <c r="B157" s="29"/>
      <c r="D157" s="146" t="s">
        <v>134</v>
      </c>
      <c r="F157" s="158" t="s">
        <v>361</v>
      </c>
      <c r="L157" s="29"/>
      <c r="M157" s="144"/>
      <c r="T157" s="50"/>
      <c r="AT157" s="16" t="s">
        <v>134</v>
      </c>
      <c r="AU157" s="16" t="s">
        <v>20</v>
      </c>
    </row>
    <row r="158" spans="2:65" s="11" customFormat="1" ht="22.9" customHeight="1">
      <c r="B158" s="117"/>
      <c r="D158" s="118" t="s">
        <v>76</v>
      </c>
      <c r="E158" s="126" t="s">
        <v>362</v>
      </c>
      <c r="F158" s="126" t="s">
        <v>363</v>
      </c>
      <c r="J158" s="127">
        <f>BK158</f>
        <v>0</v>
      </c>
      <c r="L158" s="117"/>
      <c r="M158" s="121"/>
      <c r="P158" s="122">
        <f>SUM(P159:P164)</f>
        <v>0</v>
      </c>
      <c r="R158" s="122">
        <f>SUM(R159:R164)</f>
        <v>0</v>
      </c>
      <c r="T158" s="123">
        <f>SUM(T159:T164)</f>
        <v>0</v>
      </c>
      <c r="AR158" s="118" t="s">
        <v>201</v>
      </c>
      <c r="AT158" s="124" t="s">
        <v>76</v>
      </c>
      <c r="AU158" s="124" t="s">
        <v>37</v>
      </c>
      <c r="AY158" s="118" t="s">
        <v>171</v>
      </c>
      <c r="BK158" s="125">
        <f>SUM(BK159:BK164)</f>
        <v>0</v>
      </c>
    </row>
    <row r="159" spans="2:65" s="1" customFormat="1" ht="16.5" customHeight="1">
      <c r="B159" s="128"/>
      <c r="C159" s="129" t="s">
        <v>394</v>
      </c>
      <c r="D159" s="129" t="s">
        <v>116</v>
      </c>
      <c r="E159" s="130" t="s">
        <v>365</v>
      </c>
      <c r="F159" s="131" t="s">
        <v>363</v>
      </c>
      <c r="G159" s="132" t="s">
        <v>366</v>
      </c>
      <c r="H159" s="133">
        <v>15167.643</v>
      </c>
      <c r="I159" s="134">
        <v>0</v>
      </c>
      <c r="J159" s="134">
        <f>ROUND(I159*H159,2)</f>
        <v>0</v>
      </c>
      <c r="K159" s="135"/>
      <c r="L159" s="29"/>
      <c r="M159" s="136" t="s">
        <v>3</v>
      </c>
      <c r="N159" s="137" t="s">
        <v>48</v>
      </c>
      <c r="O159" s="138">
        <v>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351</v>
      </c>
      <c r="AT159" s="140" t="s">
        <v>116</v>
      </c>
      <c r="AU159" s="140" t="s">
        <v>20</v>
      </c>
      <c r="AY159" s="16" t="s">
        <v>171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37</v>
      </c>
      <c r="BK159" s="141">
        <f>ROUND(I159*H159,2)</f>
        <v>0</v>
      </c>
      <c r="BL159" s="16" t="s">
        <v>351</v>
      </c>
      <c r="BM159" s="140" t="s">
        <v>1452</v>
      </c>
    </row>
    <row r="160" spans="2:65" s="1" customFormat="1">
      <c r="B160" s="29"/>
      <c r="D160" s="142" t="s">
        <v>178</v>
      </c>
      <c r="F160" s="143" t="s">
        <v>368</v>
      </c>
      <c r="L160" s="29"/>
      <c r="M160" s="144"/>
      <c r="T160" s="50"/>
      <c r="AT160" s="16" t="s">
        <v>178</v>
      </c>
      <c r="AU160" s="16" t="s">
        <v>20</v>
      </c>
    </row>
    <row r="161" spans="2:65" s="1" customFormat="1" ht="175.5">
      <c r="B161" s="29"/>
      <c r="D161" s="146" t="s">
        <v>134</v>
      </c>
      <c r="F161" s="158" t="s">
        <v>369</v>
      </c>
      <c r="L161" s="29"/>
      <c r="M161" s="144"/>
      <c r="T161" s="50"/>
      <c r="AT161" s="16" t="s">
        <v>134</v>
      </c>
      <c r="AU161" s="16" t="s">
        <v>20</v>
      </c>
    </row>
    <row r="162" spans="2:65" s="1" customFormat="1" ht="16.5" customHeight="1">
      <c r="B162" s="128"/>
      <c r="C162" s="129" t="s">
        <v>1055</v>
      </c>
      <c r="D162" s="129" t="s">
        <v>116</v>
      </c>
      <c r="E162" s="130" t="s">
        <v>371</v>
      </c>
      <c r="F162" s="131" t="s">
        <v>372</v>
      </c>
      <c r="G162" s="132" t="s">
        <v>350</v>
      </c>
      <c r="H162" s="133">
        <v>1</v>
      </c>
      <c r="I162" s="134">
        <v>0</v>
      </c>
      <c r="J162" s="134">
        <f>ROUND(I162*H162,2)</f>
        <v>0</v>
      </c>
      <c r="K162" s="135"/>
      <c r="L162" s="29"/>
      <c r="M162" s="136" t="s">
        <v>3</v>
      </c>
      <c r="N162" s="137" t="s">
        <v>48</v>
      </c>
      <c r="O162" s="138">
        <v>0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351</v>
      </c>
      <c r="AT162" s="140" t="s">
        <v>116</v>
      </c>
      <c r="AU162" s="140" t="s">
        <v>20</v>
      </c>
      <c r="AY162" s="16" t="s">
        <v>171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37</v>
      </c>
      <c r="BK162" s="141">
        <f>ROUND(I162*H162,2)</f>
        <v>0</v>
      </c>
      <c r="BL162" s="16" t="s">
        <v>351</v>
      </c>
      <c r="BM162" s="140" t="s">
        <v>1453</v>
      </c>
    </row>
    <row r="163" spans="2:65" s="1" customFormat="1">
      <c r="B163" s="29"/>
      <c r="D163" s="142" t="s">
        <v>178</v>
      </c>
      <c r="F163" s="143" t="s">
        <v>374</v>
      </c>
      <c r="L163" s="29"/>
      <c r="M163" s="144"/>
      <c r="T163" s="50"/>
      <c r="AT163" s="16" t="s">
        <v>178</v>
      </c>
      <c r="AU163" s="16" t="s">
        <v>20</v>
      </c>
    </row>
    <row r="164" spans="2:65" s="1" customFormat="1" ht="48.75">
      <c r="B164" s="29"/>
      <c r="D164" s="146" t="s">
        <v>134</v>
      </c>
      <c r="F164" s="158" t="s">
        <v>375</v>
      </c>
      <c r="L164" s="29"/>
      <c r="M164" s="144"/>
      <c r="T164" s="50"/>
      <c r="AT164" s="16" t="s">
        <v>134</v>
      </c>
      <c r="AU164" s="16" t="s">
        <v>20</v>
      </c>
    </row>
    <row r="165" spans="2:65" s="11" customFormat="1" ht="22.9" customHeight="1">
      <c r="B165" s="117"/>
      <c r="D165" s="118" t="s">
        <v>76</v>
      </c>
      <c r="E165" s="126" t="s">
        <v>376</v>
      </c>
      <c r="F165" s="126" t="s">
        <v>377</v>
      </c>
      <c r="J165" s="127">
        <f>BK165</f>
        <v>0</v>
      </c>
      <c r="L165" s="117"/>
      <c r="M165" s="121"/>
      <c r="P165" s="122">
        <f>SUM(P166:P169)</f>
        <v>0</v>
      </c>
      <c r="R165" s="122">
        <f>SUM(R166:R169)</f>
        <v>0</v>
      </c>
      <c r="T165" s="123">
        <f>SUM(T166:T169)</f>
        <v>0</v>
      </c>
      <c r="AR165" s="118" t="s">
        <v>201</v>
      </c>
      <c r="AT165" s="124" t="s">
        <v>76</v>
      </c>
      <c r="AU165" s="124" t="s">
        <v>37</v>
      </c>
      <c r="AY165" s="118" t="s">
        <v>171</v>
      </c>
      <c r="BK165" s="125">
        <f>SUM(BK166:BK169)</f>
        <v>0</v>
      </c>
    </row>
    <row r="166" spans="2:65" s="1" customFormat="1" ht="16.5" customHeight="1">
      <c r="B166" s="128"/>
      <c r="C166" s="129" t="s">
        <v>1059</v>
      </c>
      <c r="D166" s="129" t="s">
        <v>116</v>
      </c>
      <c r="E166" s="130" t="s">
        <v>379</v>
      </c>
      <c r="F166" s="131" t="s">
        <v>377</v>
      </c>
      <c r="G166" s="132" t="s">
        <v>366</v>
      </c>
      <c r="H166" s="133">
        <v>15167.643</v>
      </c>
      <c r="I166" s="134">
        <v>0</v>
      </c>
      <c r="J166" s="134">
        <f>ROUND(I166*H166,2)</f>
        <v>0</v>
      </c>
      <c r="K166" s="135"/>
      <c r="L166" s="29"/>
      <c r="M166" s="136" t="s">
        <v>3</v>
      </c>
      <c r="N166" s="137" t="s">
        <v>48</v>
      </c>
      <c r="O166" s="138">
        <v>0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351</v>
      </c>
      <c r="AT166" s="140" t="s">
        <v>116</v>
      </c>
      <c r="AU166" s="140" t="s">
        <v>20</v>
      </c>
      <c r="AY166" s="16" t="s">
        <v>171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37</v>
      </c>
      <c r="BK166" s="141">
        <f>ROUND(I166*H166,2)</f>
        <v>0</v>
      </c>
      <c r="BL166" s="16" t="s">
        <v>351</v>
      </c>
      <c r="BM166" s="140" t="s">
        <v>1454</v>
      </c>
    </row>
    <row r="167" spans="2:65" s="1" customFormat="1">
      <c r="B167" s="29"/>
      <c r="D167" s="142" t="s">
        <v>178</v>
      </c>
      <c r="F167" s="143" t="s">
        <v>381</v>
      </c>
      <c r="L167" s="29"/>
      <c r="M167" s="144"/>
      <c r="T167" s="50"/>
      <c r="AT167" s="16" t="s">
        <v>178</v>
      </c>
      <c r="AU167" s="16" t="s">
        <v>20</v>
      </c>
    </row>
    <row r="168" spans="2:65" s="1" customFormat="1" ht="16.5" customHeight="1">
      <c r="B168" s="128"/>
      <c r="C168" s="129" t="s">
        <v>1063</v>
      </c>
      <c r="D168" s="129" t="s">
        <v>116</v>
      </c>
      <c r="E168" s="130" t="s">
        <v>383</v>
      </c>
      <c r="F168" s="131" t="s">
        <v>384</v>
      </c>
      <c r="G168" s="132" t="s">
        <v>366</v>
      </c>
      <c r="H168" s="133">
        <v>15167.643</v>
      </c>
      <c r="I168" s="134">
        <v>0</v>
      </c>
      <c r="J168" s="134">
        <f>ROUND(I168*H168,2)</f>
        <v>0</v>
      </c>
      <c r="K168" s="135"/>
      <c r="L168" s="29"/>
      <c r="M168" s="136" t="s">
        <v>3</v>
      </c>
      <c r="N168" s="137" t="s">
        <v>48</v>
      </c>
      <c r="O168" s="138">
        <v>0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351</v>
      </c>
      <c r="AT168" s="140" t="s">
        <v>116</v>
      </c>
      <c r="AU168" s="140" t="s">
        <v>20</v>
      </c>
      <c r="AY168" s="16" t="s">
        <v>171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37</v>
      </c>
      <c r="BK168" s="141">
        <f>ROUND(I168*H168,2)</f>
        <v>0</v>
      </c>
      <c r="BL168" s="16" t="s">
        <v>351</v>
      </c>
      <c r="BM168" s="140" t="s">
        <v>1455</v>
      </c>
    </row>
    <row r="169" spans="2:65" s="1" customFormat="1" ht="16.5" customHeight="1">
      <c r="B169" s="128"/>
      <c r="C169" s="129" t="s">
        <v>1067</v>
      </c>
      <c r="D169" s="129" t="s">
        <v>116</v>
      </c>
      <c r="E169" s="130" t="s">
        <v>388</v>
      </c>
      <c r="F169" s="131" t="s">
        <v>389</v>
      </c>
      <c r="G169" s="132" t="s">
        <v>366</v>
      </c>
      <c r="H169" s="133">
        <v>15167.643</v>
      </c>
      <c r="I169" s="134">
        <v>0</v>
      </c>
      <c r="J169" s="134">
        <f>ROUND(I169*H169,2)</f>
        <v>0</v>
      </c>
      <c r="K169" s="135"/>
      <c r="L169" s="29"/>
      <c r="M169" s="136" t="s">
        <v>3</v>
      </c>
      <c r="N169" s="137" t="s">
        <v>48</v>
      </c>
      <c r="O169" s="138">
        <v>0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351</v>
      </c>
      <c r="AT169" s="140" t="s">
        <v>116</v>
      </c>
      <c r="AU169" s="140" t="s">
        <v>20</v>
      </c>
      <c r="AY169" s="16" t="s">
        <v>171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37</v>
      </c>
      <c r="BK169" s="141">
        <f>ROUND(I169*H169,2)</f>
        <v>0</v>
      </c>
      <c r="BL169" s="16" t="s">
        <v>351</v>
      </c>
      <c r="BM169" s="140" t="s">
        <v>1456</v>
      </c>
    </row>
    <row r="170" spans="2:65" s="11" customFormat="1" ht="22.9" customHeight="1">
      <c r="B170" s="117"/>
      <c r="D170" s="118" t="s">
        <v>76</v>
      </c>
      <c r="E170" s="126" t="s">
        <v>392</v>
      </c>
      <c r="F170" s="126" t="s">
        <v>393</v>
      </c>
      <c r="J170" s="127">
        <f>BK170</f>
        <v>0</v>
      </c>
      <c r="L170" s="117"/>
      <c r="M170" s="121"/>
      <c r="P170" s="122">
        <f>SUM(P171:P173)</f>
        <v>0</v>
      </c>
      <c r="R170" s="122">
        <f>SUM(R171:R173)</f>
        <v>0</v>
      </c>
      <c r="T170" s="123">
        <f>SUM(T171:T173)</f>
        <v>0</v>
      </c>
      <c r="AR170" s="118" t="s">
        <v>201</v>
      </c>
      <c r="AT170" s="124" t="s">
        <v>76</v>
      </c>
      <c r="AU170" s="124" t="s">
        <v>37</v>
      </c>
      <c r="AY170" s="118" t="s">
        <v>171</v>
      </c>
      <c r="BK170" s="125">
        <f>SUM(BK171:BK173)</f>
        <v>0</v>
      </c>
    </row>
    <row r="171" spans="2:65" s="1" customFormat="1" ht="16.5" customHeight="1">
      <c r="B171" s="128"/>
      <c r="C171" s="129" t="s">
        <v>1071</v>
      </c>
      <c r="D171" s="129" t="s">
        <v>116</v>
      </c>
      <c r="E171" s="130" t="s">
        <v>395</v>
      </c>
      <c r="F171" s="131" t="s">
        <v>393</v>
      </c>
      <c r="G171" s="132" t="s">
        <v>366</v>
      </c>
      <c r="H171" s="133">
        <v>15167.643</v>
      </c>
      <c r="I171" s="134">
        <v>0</v>
      </c>
      <c r="J171" s="134">
        <f>ROUND(I171*H171,2)</f>
        <v>0</v>
      </c>
      <c r="K171" s="135"/>
      <c r="L171" s="29"/>
      <c r="M171" s="136" t="s">
        <v>3</v>
      </c>
      <c r="N171" s="137" t="s">
        <v>48</v>
      </c>
      <c r="O171" s="138">
        <v>0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351</v>
      </c>
      <c r="AT171" s="140" t="s">
        <v>116</v>
      </c>
      <c r="AU171" s="140" t="s">
        <v>20</v>
      </c>
      <c r="AY171" s="16" t="s">
        <v>171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37</v>
      </c>
      <c r="BK171" s="141">
        <f>ROUND(I171*H171,2)</f>
        <v>0</v>
      </c>
      <c r="BL171" s="16" t="s">
        <v>351</v>
      </c>
      <c r="BM171" s="140" t="s">
        <v>1457</v>
      </c>
    </row>
    <row r="172" spans="2:65" s="1" customFormat="1">
      <c r="B172" s="29"/>
      <c r="D172" s="142" t="s">
        <v>178</v>
      </c>
      <c r="F172" s="143" t="s">
        <v>397</v>
      </c>
      <c r="L172" s="29"/>
      <c r="M172" s="144"/>
      <c r="T172" s="50"/>
      <c r="AT172" s="16" t="s">
        <v>178</v>
      </c>
      <c r="AU172" s="16" t="s">
        <v>20</v>
      </c>
    </row>
    <row r="173" spans="2:65" s="1" customFormat="1" ht="29.25">
      <c r="B173" s="29"/>
      <c r="D173" s="146" t="s">
        <v>134</v>
      </c>
      <c r="F173" s="158" t="s">
        <v>398</v>
      </c>
      <c r="L173" s="29"/>
      <c r="M173" s="159"/>
      <c r="N173" s="160"/>
      <c r="O173" s="160"/>
      <c r="P173" s="160"/>
      <c r="Q173" s="160"/>
      <c r="R173" s="160"/>
      <c r="S173" s="160"/>
      <c r="T173" s="161"/>
      <c r="AT173" s="16" t="s">
        <v>134</v>
      </c>
      <c r="AU173" s="16" t="s">
        <v>20</v>
      </c>
    </row>
    <row r="174" spans="2:65" s="1" customFormat="1" ht="6.95" customHeight="1">
      <c r="B174" s="38"/>
      <c r="C174" s="39"/>
      <c r="D174" s="39"/>
      <c r="E174" s="39"/>
      <c r="F174" s="39"/>
      <c r="G174" s="39"/>
      <c r="H174" s="39"/>
      <c r="I174" s="39"/>
      <c r="J174" s="39"/>
      <c r="K174" s="39"/>
      <c r="L174" s="29"/>
    </row>
  </sheetData>
  <autoFilter ref="C93:K173" xr:uid="{00000000-0009-0000-0000-00000D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D00-000000000000}"/>
    <hyperlink ref="F111" r:id="rId2" xr:uid="{00000000-0004-0000-0D00-000001000000}"/>
    <hyperlink ref="F120" r:id="rId3" xr:uid="{00000000-0004-0000-0D00-000002000000}"/>
    <hyperlink ref="F142" r:id="rId4" xr:uid="{00000000-0004-0000-0D00-000003000000}"/>
    <hyperlink ref="F148" r:id="rId5" xr:uid="{00000000-0004-0000-0D00-000004000000}"/>
    <hyperlink ref="F152" r:id="rId6" xr:uid="{00000000-0004-0000-0D00-000005000000}"/>
    <hyperlink ref="F156" r:id="rId7" xr:uid="{00000000-0004-0000-0D00-000006000000}"/>
    <hyperlink ref="F160" r:id="rId8" xr:uid="{00000000-0004-0000-0D00-000007000000}"/>
    <hyperlink ref="F163" r:id="rId9" xr:uid="{00000000-0004-0000-0D00-000008000000}"/>
    <hyperlink ref="F167" r:id="rId10" xr:uid="{00000000-0004-0000-0D00-000009000000}"/>
    <hyperlink ref="F172" r:id="rId11" xr:uid="{00000000-0004-0000-0D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46"/>
  <sheetViews>
    <sheetView showGridLines="0" topLeftCell="A115" workbookViewId="0">
      <selection activeCell="I144" sqref="I14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130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1458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1459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ROUND(J93,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ROUND((SUM(BE93:BE145)),  0)</f>
        <v>0</v>
      </c>
      <c r="I35" s="90">
        <v>0.21</v>
      </c>
      <c r="J35" s="80">
        <f>ROUND(((SUM(BE93:BE145))*I35),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ROUND((SUM(BF93:BF145)),  0)</f>
        <v>0</v>
      </c>
      <c r="I36" s="90">
        <v>0.15</v>
      </c>
      <c r="J36" s="80">
        <f>ROUND(((SUM(BF93:BF145))*I36),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ROUND((SUM(BG93:BG145)),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ROUND((SUM(BH93:BH145)),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ROUND((SUM(BI93:BI145)),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1458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N - 2.6.3. Mobiliář ostatní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J93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J94</f>
        <v>0</v>
      </c>
      <c r="L64" s="100"/>
    </row>
    <row r="65" spans="2:12" s="9" customFormat="1" ht="19.899999999999999" hidden="1" customHeight="1">
      <c r="B65" s="104"/>
      <c r="D65" s="105" t="s">
        <v>148</v>
      </c>
      <c r="E65" s="106"/>
      <c r="F65" s="106"/>
      <c r="G65" s="106"/>
      <c r="H65" s="106"/>
      <c r="I65" s="106"/>
      <c r="J65" s="107">
        <f>J95</f>
        <v>0</v>
      </c>
      <c r="L65" s="104"/>
    </row>
    <row r="66" spans="2:12" s="8" customFormat="1" ht="24.95" hidden="1" customHeight="1">
      <c r="B66" s="100"/>
      <c r="D66" s="101" t="s">
        <v>150</v>
      </c>
      <c r="E66" s="102"/>
      <c r="F66" s="102"/>
      <c r="G66" s="102"/>
      <c r="H66" s="102"/>
      <c r="I66" s="102"/>
      <c r="J66" s="103">
        <f>J119</f>
        <v>0</v>
      </c>
      <c r="L66" s="100"/>
    </row>
    <row r="67" spans="2:12" s="9" customFormat="1" ht="19.899999999999999" hidden="1" customHeight="1">
      <c r="B67" s="104"/>
      <c r="D67" s="105" t="s">
        <v>151</v>
      </c>
      <c r="E67" s="106"/>
      <c r="F67" s="106"/>
      <c r="G67" s="106"/>
      <c r="H67" s="106"/>
      <c r="I67" s="106"/>
      <c r="J67" s="107">
        <f>J120</f>
        <v>0</v>
      </c>
      <c r="L67" s="104"/>
    </row>
    <row r="68" spans="2:12" s="9" customFormat="1" ht="19.899999999999999" hidden="1" customHeight="1">
      <c r="B68" s="104"/>
      <c r="D68" s="105" t="s">
        <v>152</v>
      </c>
      <c r="E68" s="106"/>
      <c r="F68" s="106"/>
      <c r="G68" s="106"/>
      <c r="H68" s="106"/>
      <c r="I68" s="106"/>
      <c r="J68" s="107">
        <f>J124</f>
        <v>0</v>
      </c>
      <c r="L68" s="104"/>
    </row>
    <row r="69" spans="2:12" s="9" customFormat="1" ht="19.899999999999999" hidden="1" customHeight="1">
      <c r="B69" s="104"/>
      <c r="D69" s="105" t="s">
        <v>153</v>
      </c>
      <c r="E69" s="106"/>
      <c r="F69" s="106"/>
      <c r="G69" s="106"/>
      <c r="H69" s="106"/>
      <c r="I69" s="106"/>
      <c r="J69" s="107">
        <f>J128</f>
        <v>0</v>
      </c>
      <c r="L69" s="104"/>
    </row>
    <row r="70" spans="2:12" s="9" customFormat="1" ht="19.899999999999999" hidden="1" customHeight="1">
      <c r="B70" s="104"/>
      <c r="D70" s="105" t="s">
        <v>154</v>
      </c>
      <c r="E70" s="106"/>
      <c r="F70" s="106"/>
      <c r="G70" s="106"/>
      <c r="H70" s="106"/>
      <c r="I70" s="106"/>
      <c r="J70" s="107">
        <f>J135</f>
        <v>0</v>
      </c>
      <c r="L70" s="104"/>
    </row>
    <row r="71" spans="2:12" s="9" customFormat="1" ht="19.899999999999999" hidden="1" customHeight="1">
      <c r="B71" s="104"/>
      <c r="D71" s="105" t="s">
        <v>155</v>
      </c>
      <c r="E71" s="106"/>
      <c r="F71" s="106"/>
      <c r="G71" s="106"/>
      <c r="H71" s="106"/>
      <c r="I71" s="106"/>
      <c r="J71" s="107">
        <f>J142</f>
        <v>0</v>
      </c>
      <c r="L71" s="104"/>
    </row>
    <row r="72" spans="2:12" s="1" customFormat="1" ht="21.75" hidden="1" customHeight="1">
      <c r="B72" s="29"/>
      <c r="L72" s="29"/>
    </row>
    <row r="73" spans="2:12" s="1" customFormat="1" ht="6.95" hidden="1" customHeight="1"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29"/>
    </row>
    <row r="74" spans="2:12" hidden="1"/>
    <row r="75" spans="2:12" hidden="1"/>
    <row r="76" spans="2:12" hidden="1"/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9"/>
    </row>
    <row r="78" spans="2:12" s="1" customFormat="1" ht="24.95" customHeight="1">
      <c r="B78" s="29"/>
      <c r="C78" s="20" t="s">
        <v>156</v>
      </c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5" t="s">
        <v>15</v>
      </c>
      <c r="L80" s="29"/>
    </row>
    <row r="81" spans="2:65" s="1" customFormat="1" ht="26.25" customHeight="1">
      <c r="B81" s="29"/>
      <c r="E81" s="216" t="str">
        <f>E7</f>
        <v>REVITALIZACE ZELENÉ INFRASTRUKTURY NEMOCNICE HAVÍŘOV, p.o.</v>
      </c>
      <c r="F81" s="217"/>
      <c r="G81" s="217"/>
      <c r="H81" s="217"/>
      <c r="L81" s="29"/>
    </row>
    <row r="82" spans="2:65" ht="12" customHeight="1">
      <c r="B82" s="19"/>
      <c r="C82" s="25" t="s">
        <v>138</v>
      </c>
      <c r="L82" s="19"/>
    </row>
    <row r="83" spans="2:65" s="1" customFormat="1" ht="16.5" customHeight="1">
      <c r="B83" s="29"/>
      <c r="E83" s="216" t="s">
        <v>1458</v>
      </c>
      <c r="F83" s="215"/>
      <c r="G83" s="215"/>
      <c r="H83" s="215"/>
      <c r="L83" s="29"/>
    </row>
    <row r="84" spans="2:65" s="1" customFormat="1" ht="12" customHeight="1">
      <c r="B84" s="29"/>
      <c r="C84" s="25" t="s">
        <v>140</v>
      </c>
      <c r="L84" s="29"/>
    </row>
    <row r="85" spans="2:65" s="1" customFormat="1" ht="16.5" customHeight="1">
      <c r="B85" s="29"/>
      <c r="E85" s="212" t="str">
        <f>E11</f>
        <v>N - 2.6.3. Mobiliář ostatní</v>
      </c>
      <c r="F85" s="215"/>
      <c r="G85" s="215"/>
      <c r="H85" s="215"/>
      <c r="L85" s="29"/>
    </row>
    <row r="86" spans="2:65" s="1" customFormat="1" ht="6.95" customHeight="1">
      <c r="B86" s="29"/>
      <c r="L86" s="29"/>
    </row>
    <row r="87" spans="2:65" s="1" customFormat="1" ht="12" customHeight="1">
      <c r="B87" s="29"/>
      <c r="C87" s="25" t="s">
        <v>21</v>
      </c>
      <c r="F87" s="23" t="str">
        <f>F14</f>
        <v xml:space="preserve"> </v>
      </c>
      <c r="I87" s="25" t="s">
        <v>23</v>
      </c>
      <c r="J87" s="46" t="str">
        <f>IF(J14="","",J14)</f>
        <v>30. 11. 2023</v>
      </c>
      <c r="L87" s="29"/>
    </row>
    <row r="88" spans="2:65" s="1" customFormat="1" ht="6.95" customHeight="1">
      <c r="B88" s="29"/>
      <c r="L88" s="29"/>
    </row>
    <row r="89" spans="2:65" s="1" customFormat="1" ht="25.7" customHeight="1">
      <c r="B89" s="29"/>
      <c r="C89" s="25" t="s">
        <v>27</v>
      </c>
      <c r="F89" s="23" t="str">
        <f>E17</f>
        <v>Nemocnice Havířov, příspěvková organizace</v>
      </c>
      <c r="I89" s="25" t="s">
        <v>33</v>
      </c>
      <c r="J89" s="27" t="str">
        <f>E23</f>
        <v>Ing. Gabriela Pešková</v>
      </c>
      <c r="L89" s="29"/>
    </row>
    <row r="90" spans="2:65" s="1" customFormat="1" ht="15.2" customHeight="1">
      <c r="B90" s="29"/>
      <c r="C90" s="25" t="s">
        <v>32</v>
      </c>
      <c r="F90" s="23" t="str">
        <f>IF(E20="","",E20)</f>
        <v xml:space="preserve"> </v>
      </c>
      <c r="I90" s="25" t="s">
        <v>38</v>
      </c>
      <c r="J90" s="27" t="str">
        <f>E26</f>
        <v>Ing. Martina Cabáková</v>
      </c>
      <c r="L90" s="29"/>
    </row>
    <row r="91" spans="2:65" s="1" customFormat="1" ht="10.35" customHeight="1">
      <c r="B91" s="29"/>
      <c r="L91" s="29"/>
    </row>
    <row r="92" spans="2:65" s="10" customFormat="1" ht="29.25" customHeight="1">
      <c r="B92" s="108"/>
      <c r="C92" s="109" t="s">
        <v>157</v>
      </c>
      <c r="D92" s="110" t="s">
        <v>62</v>
      </c>
      <c r="E92" s="110" t="s">
        <v>58</v>
      </c>
      <c r="F92" s="110" t="s">
        <v>59</v>
      </c>
      <c r="G92" s="110" t="s">
        <v>158</v>
      </c>
      <c r="H92" s="110" t="s">
        <v>159</v>
      </c>
      <c r="I92" s="110" t="s">
        <v>160</v>
      </c>
      <c r="J92" s="111" t="s">
        <v>144</v>
      </c>
      <c r="K92" s="112" t="s">
        <v>161</v>
      </c>
      <c r="L92" s="108"/>
      <c r="M92" s="53" t="s">
        <v>3</v>
      </c>
      <c r="N92" s="54" t="s">
        <v>47</v>
      </c>
      <c r="O92" s="54" t="s">
        <v>162</v>
      </c>
      <c r="P92" s="54" t="s">
        <v>163</v>
      </c>
      <c r="Q92" s="54" t="s">
        <v>164</v>
      </c>
      <c r="R92" s="54" t="s">
        <v>165</v>
      </c>
      <c r="S92" s="54" t="s">
        <v>166</v>
      </c>
      <c r="T92" s="55" t="s">
        <v>167</v>
      </c>
    </row>
    <row r="93" spans="2:65" s="1" customFormat="1" ht="22.9" customHeight="1">
      <c r="B93" s="29"/>
      <c r="C93" s="58" t="s">
        <v>168</v>
      </c>
      <c r="J93" s="113">
        <f>BK93</f>
        <v>0</v>
      </c>
      <c r="L93" s="29"/>
      <c r="M93" s="56"/>
      <c r="N93" s="47"/>
      <c r="O93" s="47"/>
      <c r="P93" s="114">
        <f>P94+P119</f>
        <v>139.04999999999998</v>
      </c>
      <c r="Q93" s="47"/>
      <c r="R93" s="114">
        <f>R94+R119</f>
        <v>16.442239999999998</v>
      </c>
      <c r="S93" s="47"/>
      <c r="T93" s="115">
        <f>T94+T119</f>
        <v>0</v>
      </c>
      <c r="AT93" s="16" t="s">
        <v>76</v>
      </c>
      <c r="AU93" s="16" t="s">
        <v>145</v>
      </c>
      <c r="BK93" s="116">
        <f>BK94+BK119</f>
        <v>0</v>
      </c>
    </row>
    <row r="94" spans="2:65" s="11" customFormat="1" ht="25.9" customHeight="1">
      <c r="B94" s="117"/>
      <c r="D94" s="118" t="s">
        <v>76</v>
      </c>
      <c r="E94" s="119" t="s">
        <v>169</v>
      </c>
      <c r="F94" s="119" t="s">
        <v>170</v>
      </c>
      <c r="J94" s="120">
        <f>BK94</f>
        <v>0</v>
      </c>
      <c r="L94" s="117"/>
      <c r="M94" s="121"/>
      <c r="P94" s="122">
        <f>P95</f>
        <v>139.04999999999998</v>
      </c>
      <c r="R94" s="122">
        <f>R95</f>
        <v>16.442239999999998</v>
      </c>
      <c r="T94" s="123">
        <f>T95</f>
        <v>0</v>
      </c>
      <c r="AR94" s="118" t="s">
        <v>37</v>
      </c>
      <c r="AT94" s="124" t="s">
        <v>76</v>
      </c>
      <c r="AU94" s="124" t="s">
        <v>77</v>
      </c>
      <c r="AY94" s="118" t="s">
        <v>171</v>
      </c>
      <c r="BK94" s="125">
        <f>BK95</f>
        <v>0</v>
      </c>
    </row>
    <row r="95" spans="2:65" s="11" customFormat="1" ht="22.9" customHeight="1">
      <c r="B95" s="117"/>
      <c r="D95" s="118" t="s">
        <v>76</v>
      </c>
      <c r="E95" s="126" t="s">
        <v>228</v>
      </c>
      <c r="F95" s="126" t="s">
        <v>235</v>
      </c>
      <c r="J95" s="127">
        <f>BK95</f>
        <v>0</v>
      </c>
      <c r="L95" s="117"/>
      <c r="M95" s="121"/>
      <c r="P95" s="122">
        <f>SUM(P96:P118)</f>
        <v>139.04999999999998</v>
      </c>
      <c r="R95" s="122">
        <f>SUM(R96:R118)</f>
        <v>16.442239999999998</v>
      </c>
      <c r="T95" s="123">
        <f>SUM(T96:T118)</f>
        <v>0</v>
      </c>
      <c r="AR95" s="118" t="s">
        <v>37</v>
      </c>
      <c r="AT95" s="124" t="s">
        <v>76</v>
      </c>
      <c r="AU95" s="124" t="s">
        <v>37</v>
      </c>
      <c r="AY95" s="118" t="s">
        <v>171</v>
      </c>
      <c r="BK95" s="125">
        <f>SUM(BK96:BK118)</f>
        <v>0</v>
      </c>
    </row>
    <row r="96" spans="2:65" s="1" customFormat="1" ht="66.75" customHeight="1">
      <c r="B96" s="128"/>
      <c r="C96" s="167" t="s">
        <v>37</v>
      </c>
      <c r="D96" s="167" t="s">
        <v>122</v>
      </c>
      <c r="E96" s="168" t="s">
        <v>1460</v>
      </c>
      <c r="F96" s="169" t="s">
        <v>1461</v>
      </c>
      <c r="G96" s="170" t="s">
        <v>244</v>
      </c>
      <c r="H96" s="171">
        <v>8</v>
      </c>
      <c r="I96" s="172">
        <v>0</v>
      </c>
      <c r="J96" s="172">
        <f t="shared" ref="J96:J118" si="0">ROUND(I96*H96,2)</f>
        <v>0</v>
      </c>
      <c r="K96" s="173"/>
      <c r="L96" s="174"/>
      <c r="M96" s="175" t="s">
        <v>3</v>
      </c>
      <c r="N96" s="176" t="s">
        <v>48</v>
      </c>
      <c r="O96" s="138">
        <v>0</v>
      </c>
      <c r="P96" s="138">
        <f t="shared" ref="P96:P118" si="1">O96*H96</f>
        <v>0</v>
      </c>
      <c r="Q96" s="138">
        <v>0</v>
      </c>
      <c r="R96" s="138">
        <f t="shared" ref="R96:R118" si="2">Q96*H96</f>
        <v>0</v>
      </c>
      <c r="S96" s="138">
        <v>0</v>
      </c>
      <c r="T96" s="139">
        <f t="shared" ref="T96:T118" si="3">S96*H96</f>
        <v>0</v>
      </c>
      <c r="AR96" s="140" t="s">
        <v>223</v>
      </c>
      <c r="AT96" s="140" t="s">
        <v>122</v>
      </c>
      <c r="AU96" s="140" t="s">
        <v>20</v>
      </c>
      <c r="AY96" s="16" t="s">
        <v>171</v>
      </c>
      <c r="BE96" s="141">
        <f t="shared" ref="BE96:BE118" si="4">IF(N96="základní",J96,0)</f>
        <v>0</v>
      </c>
      <c r="BF96" s="141">
        <f t="shared" ref="BF96:BF118" si="5">IF(N96="snížená",J96,0)</f>
        <v>0</v>
      </c>
      <c r="BG96" s="141">
        <f t="shared" ref="BG96:BG118" si="6">IF(N96="zákl. přenesená",J96,0)</f>
        <v>0</v>
      </c>
      <c r="BH96" s="141">
        <f t="shared" ref="BH96:BH118" si="7">IF(N96="sníž. přenesená",J96,0)</f>
        <v>0</v>
      </c>
      <c r="BI96" s="141">
        <f t="shared" ref="BI96:BI118" si="8">IF(N96="nulová",J96,0)</f>
        <v>0</v>
      </c>
      <c r="BJ96" s="16" t="s">
        <v>37</v>
      </c>
      <c r="BK96" s="141">
        <f t="shared" ref="BK96:BK118" si="9">ROUND(I96*H96,2)</f>
        <v>0</v>
      </c>
      <c r="BL96" s="16" t="s">
        <v>176</v>
      </c>
      <c r="BM96" s="140" t="s">
        <v>1462</v>
      </c>
    </row>
    <row r="97" spans="2:65" s="1" customFormat="1" ht="16.5" customHeight="1">
      <c r="B97" s="128"/>
      <c r="C97" s="129" t="s">
        <v>20</v>
      </c>
      <c r="D97" s="129" t="s">
        <v>116</v>
      </c>
      <c r="E97" s="130" t="s">
        <v>1463</v>
      </c>
      <c r="F97" s="131" t="s">
        <v>827</v>
      </c>
      <c r="G97" s="132" t="s">
        <v>244</v>
      </c>
      <c r="H97" s="133">
        <v>8</v>
      </c>
      <c r="I97" s="134">
        <v>0</v>
      </c>
      <c r="J97" s="134">
        <f t="shared" si="0"/>
        <v>0</v>
      </c>
      <c r="K97" s="135"/>
      <c r="L97" s="29"/>
      <c r="M97" s="136" t="s">
        <v>3</v>
      </c>
      <c r="N97" s="137" t="s">
        <v>48</v>
      </c>
      <c r="O97" s="138">
        <v>2.5750000000000002</v>
      </c>
      <c r="P97" s="138">
        <f t="shared" si="1"/>
        <v>20.6</v>
      </c>
      <c r="Q97" s="138">
        <v>0</v>
      </c>
      <c r="R97" s="138">
        <f t="shared" si="2"/>
        <v>0</v>
      </c>
      <c r="S97" s="138">
        <v>0</v>
      </c>
      <c r="T97" s="139">
        <f t="shared" si="3"/>
        <v>0</v>
      </c>
      <c r="AR97" s="140" t="s">
        <v>176</v>
      </c>
      <c r="AT97" s="140" t="s">
        <v>116</v>
      </c>
      <c r="AU97" s="140" t="s">
        <v>20</v>
      </c>
      <c r="AY97" s="16" t="s">
        <v>171</v>
      </c>
      <c r="BE97" s="141">
        <f t="shared" si="4"/>
        <v>0</v>
      </c>
      <c r="BF97" s="141">
        <f t="shared" si="5"/>
        <v>0</v>
      </c>
      <c r="BG97" s="141">
        <f t="shared" si="6"/>
        <v>0</v>
      </c>
      <c r="BH97" s="141">
        <f t="shared" si="7"/>
        <v>0</v>
      </c>
      <c r="BI97" s="141">
        <f t="shared" si="8"/>
        <v>0</v>
      </c>
      <c r="BJ97" s="16" t="s">
        <v>37</v>
      </c>
      <c r="BK97" s="141">
        <f t="shared" si="9"/>
        <v>0</v>
      </c>
      <c r="BL97" s="16" t="s">
        <v>176</v>
      </c>
      <c r="BM97" s="140" t="s">
        <v>1464</v>
      </c>
    </row>
    <row r="98" spans="2:65" s="1" customFormat="1" ht="16.5" customHeight="1">
      <c r="B98" s="128"/>
      <c r="C98" s="129" t="s">
        <v>189</v>
      </c>
      <c r="D98" s="129" t="s">
        <v>116</v>
      </c>
      <c r="E98" s="130" t="s">
        <v>1465</v>
      </c>
      <c r="F98" s="131" t="s">
        <v>805</v>
      </c>
      <c r="G98" s="132" t="s">
        <v>244</v>
      </c>
      <c r="H98" s="133">
        <v>8</v>
      </c>
      <c r="I98" s="134">
        <v>0</v>
      </c>
      <c r="J98" s="134">
        <f t="shared" si="0"/>
        <v>0</v>
      </c>
      <c r="K98" s="135"/>
      <c r="L98" s="29"/>
      <c r="M98" s="136" t="s">
        <v>3</v>
      </c>
      <c r="N98" s="137" t="s">
        <v>48</v>
      </c>
      <c r="O98" s="138">
        <v>0</v>
      </c>
      <c r="P98" s="138">
        <f t="shared" si="1"/>
        <v>0</v>
      </c>
      <c r="Q98" s="138">
        <v>0</v>
      </c>
      <c r="R98" s="138">
        <f t="shared" si="2"/>
        <v>0</v>
      </c>
      <c r="S98" s="138">
        <v>0</v>
      </c>
      <c r="T98" s="139">
        <f t="shared" si="3"/>
        <v>0</v>
      </c>
      <c r="AR98" s="140" t="s">
        <v>176</v>
      </c>
      <c r="AT98" s="140" t="s">
        <v>116</v>
      </c>
      <c r="AU98" s="140" t="s">
        <v>20</v>
      </c>
      <c r="AY98" s="16" t="s">
        <v>171</v>
      </c>
      <c r="BE98" s="141">
        <f t="shared" si="4"/>
        <v>0</v>
      </c>
      <c r="BF98" s="141">
        <f t="shared" si="5"/>
        <v>0</v>
      </c>
      <c r="BG98" s="141">
        <f t="shared" si="6"/>
        <v>0</v>
      </c>
      <c r="BH98" s="141">
        <f t="shared" si="7"/>
        <v>0</v>
      </c>
      <c r="BI98" s="141">
        <f t="shared" si="8"/>
        <v>0</v>
      </c>
      <c r="BJ98" s="16" t="s">
        <v>37</v>
      </c>
      <c r="BK98" s="141">
        <f t="shared" si="9"/>
        <v>0</v>
      </c>
      <c r="BL98" s="16" t="s">
        <v>176</v>
      </c>
      <c r="BM98" s="140" t="s">
        <v>1466</v>
      </c>
    </row>
    <row r="99" spans="2:65" s="1" customFormat="1" ht="66.75" customHeight="1">
      <c r="B99" s="128"/>
      <c r="C99" s="167" t="s">
        <v>176</v>
      </c>
      <c r="D99" s="167" t="s">
        <v>122</v>
      </c>
      <c r="E99" s="168" t="s">
        <v>1467</v>
      </c>
      <c r="F99" s="169" t="s">
        <v>1468</v>
      </c>
      <c r="G99" s="170" t="s">
        <v>244</v>
      </c>
      <c r="H99" s="171">
        <v>2</v>
      </c>
      <c r="I99" s="172">
        <v>0</v>
      </c>
      <c r="J99" s="172">
        <f t="shared" si="0"/>
        <v>0</v>
      </c>
      <c r="K99" s="173"/>
      <c r="L99" s="174"/>
      <c r="M99" s="175" t="s">
        <v>3</v>
      </c>
      <c r="N99" s="176" t="s">
        <v>48</v>
      </c>
      <c r="O99" s="138">
        <v>0</v>
      </c>
      <c r="P99" s="138">
        <f t="shared" si="1"/>
        <v>0</v>
      </c>
      <c r="Q99" s="138">
        <v>0</v>
      </c>
      <c r="R99" s="138">
        <f t="shared" si="2"/>
        <v>0</v>
      </c>
      <c r="S99" s="138">
        <v>0</v>
      </c>
      <c r="T99" s="139">
        <f t="shared" si="3"/>
        <v>0</v>
      </c>
      <c r="AR99" s="140" t="s">
        <v>223</v>
      </c>
      <c r="AT99" s="140" t="s">
        <v>122</v>
      </c>
      <c r="AU99" s="140" t="s">
        <v>20</v>
      </c>
      <c r="AY99" s="16" t="s">
        <v>171</v>
      </c>
      <c r="BE99" s="141">
        <f t="shared" si="4"/>
        <v>0</v>
      </c>
      <c r="BF99" s="141">
        <f t="shared" si="5"/>
        <v>0</v>
      </c>
      <c r="BG99" s="141">
        <f t="shared" si="6"/>
        <v>0</v>
      </c>
      <c r="BH99" s="141">
        <f t="shared" si="7"/>
        <v>0</v>
      </c>
      <c r="BI99" s="141">
        <f t="shared" si="8"/>
        <v>0</v>
      </c>
      <c r="BJ99" s="16" t="s">
        <v>37</v>
      </c>
      <c r="BK99" s="141">
        <f t="shared" si="9"/>
        <v>0</v>
      </c>
      <c r="BL99" s="16" t="s">
        <v>176</v>
      </c>
      <c r="BM99" s="140" t="s">
        <v>1469</v>
      </c>
    </row>
    <row r="100" spans="2:65" s="1" customFormat="1" ht="16.5" customHeight="1">
      <c r="B100" s="128"/>
      <c r="C100" s="129" t="s">
        <v>201</v>
      </c>
      <c r="D100" s="129" t="s">
        <v>116</v>
      </c>
      <c r="E100" s="130" t="s">
        <v>1470</v>
      </c>
      <c r="F100" s="131" t="s">
        <v>827</v>
      </c>
      <c r="G100" s="132" t="s">
        <v>244</v>
      </c>
      <c r="H100" s="133">
        <v>2</v>
      </c>
      <c r="I100" s="134">
        <v>0</v>
      </c>
      <c r="J100" s="134">
        <f t="shared" si="0"/>
        <v>0</v>
      </c>
      <c r="K100" s="135"/>
      <c r="L100" s="29"/>
      <c r="M100" s="136" t="s">
        <v>3</v>
      </c>
      <c r="N100" s="137" t="s">
        <v>48</v>
      </c>
      <c r="O100" s="138">
        <v>2.5750000000000002</v>
      </c>
      <c r="P100" s="138">
        <f t="shared" si="1"/>
        <v>5.15</v>
      </c>
      <c r="Q100" s="138">
        <v>0.35743999999999998</v>
      </c>
      <c r="R100" s="138">
        <f t="shared" si="2"/>
        <v>0.71487999999999996</v>
      </c>
      <c r="S100" s="138">
        <v>0</v>
      </c>
      <c r="T100" s="139">
        <f t="shared" si="3"/>
        <v>0</v>
      </c>
      <c r="AR100" s="140" t="s">
        <v>176</v>
      </c>
      <c r="AT100" s="140" t="s">
        <v>116</v>
      </c>
      <c r="AU100" s="140" t="s">
        <v>20</v>
      </c>
      <c r="AY100" s="16" t="s">
        <v>171</v>
      </c>
      <c r="BE100" s="141">
        <f t="shared" si="4"/>
        <v>0</v>
      </c>
      <c r="BF100" s="141">
        <f t="shared" si="5"/>
        <v>0</v>
      </c>
      <c r="BG100" s="141">
        <f t="shared" si="6"/>
        <v>0</v>
      </c>
      <c r="BH100" s="141">
        <f t="shared" si="7"/>
        <v>0</v>
      </c>
      <c r="BI100" s="141">
        <f t="shared" si="8"/>
        <v>0</v>
      </c>
      <c r="BJ100" s="16" t="s">
        <v>37</v>
      </c>
      <c r="BK100" s="141">
        <f t="shared" si="9"/>
        <v>0</v>
      </c>
      <c r="BL100" s="16" t="s">
        <v>176</v>
      </c>
      <c r="BM100" s="140" t="s">
        <v>1471</v>
      </c>
    </row>
    <row r="101" spans="2:65" s="1" customFormat="1" ht="16.5" customHeight="1">
      <c r="B101" s="128"/>
      <c r="C101" s="129" t="s">
        <v>209</v>
      </c>
      <c r="D101" s="129" t="s">
        <v>116</v>
      </c>
      <c r="E101" s="130" t="s">
        <v>1472</v>
      </c>
      <c r="F101" s="131" t="s">
        <v>805</v>
      </c>
      <c r="G101" s="132" t="s">
        <v>244</v>
      </c>
      <c r="H101" s="133">
        <v>2</v>
      </c>
      <c r="I101" s="134">
        <v>0</v>
      </c>
      <c r="J101" s="134">
        <f t="shared" si="0"/>
        <v>0</v>
      </c>
      <c r="K101" s="135"/>
      <c r="L101" s="29"/>
      <c r="M101" s="136" t="s">
        <v>3</v>
      </c>
      <c r="N101" s="137" t="s">
        <v>48</v>
      </c>
      <c r="O101" s="138">
        <v>0</v>
      </c>
      <c r="P101" s="138">
        <f t="shared" si="1"/>
        <v>0</v>
      </c>
      <c r="Q101" s="138">
        <v>0</v>
      </c>
      <c r="R101" s="138">
        <f t="shared" si="2"/>
        <v>0</v>
      </c>
      <c r="S101" s="138">
        <v>0</v>
      </c>
      <c r="T101" s="139">
        <f t="shared" si="3"/>
        <v>0</v>
      </c>
      <c r="AR101" s="140" t="s">
        <v>176</v>
      </c>
      <c r="AT101" s="140" t="s">
        <v>116</v>
      </c>
      <c r="AU101" s="140" t="s">
        <v>20</v>
      </c>
      <c r="AY101" s="16" t="s">
        <v>171</v>
      </c>
      <c r="BE101" s="141">
        <f t="shared" si="4"/>
        <v>0</v>
      </c>
      <c r="BF101" s="141">
        <f t="shared" si="5"/>
        <v>0</v>
      </c>
      <c r="BG101" s="141">
        <f t="shared" si="6"/>
        <v>0</v>
      </c>
      <c r="BH101" s="141">
        <f t="shared" si="7"/>
        <v>0</v>
      </c>
      <c r="BI101" s="141">
        <f t="shared" si="8"/>
        <v>0</v>
      </c>
      <c r="BJ101" s="16" t="s">
        <v>37</v>
      </c>
      <c r="BK101" s="141">
        <f t="shared" si="9"/>
        <v>0</v>
      </c>
      <c r="BL101" s="16" t="s">
        <v>176</v>
      </c>
      <c r="BM101" s="140" t="s">
        <v>1473</v>
      </c>
    </row>
    <row r="102" spans="2:65" s="1" customFormat="1" ht="90" customHeight="1">
      <c r="B102" s="128"/>
      <c r="C102" s="167" t="s">
        <v>217</v>
      </c>
      <c r="D102" s="167" t="s">
        <v>122</v>
      </c>
      <c r="E102" s="168" t="s">
        <v>1474</v>
      </c>
      <c r="F102" s="169" t="s">
        <v>1475</v>
      </c>
      <c r="G102" s="170" t="s">
        <v>244</v>
      </c>
      <c r="H102" s="171">
        <v>3</v>
      </c>
      <c r="I102" s="172">
        <v>0</v>
      </c>
      <c r="J102" s="172">
        <f t="shared" si="0"/>
        <v>0</v>
      </c>
      <c r="K102" s="173"/>
      <c r="L102" s="174"/>
      <c r="M102" s="175" t="s">
        <v>3</v>
      </c>
      <c r="N102" s="176" t="s">
        <v>48</v>
      </c>
      <c r="O102" s="138">
        <v>0</v>
      </c>
      <c r="P102" s="138">
        <f t="shared" si="1"/>
        <v>0</v>
      </c>
      <c r="Q102" s="138">
        <v>0</v>
      </c>
      <c r="R102" s="138">
        <f t="shared" si="2"/>
        <v>0</v>
      </c>
      <c r="S102" s="138">
        <v>0</v>
      </c>
      <c r="T102" s="139">
        <f t="shared" si="3"/>
        <v>0</v>
      </c>
      <c r="AR102" s="140" t="s">
        <v>223</v>
      </c>
      <c r="AT102" s="140" t="s">
        <v>122</v>
      </c>
      <c r="AU102" s="140" t="s">
        <v>20</v>
      </c>
      <c r="AY102" s="16" t="s">
        <v>171</v>
      </c>
      <c r="BE102" s="141">
        <f t="shared" si="4"/>
        <v>0</v>
      </c>
      <c r="BF102" s="141">
        <f t="shared" si="5"/>
        <v>0</v>
      </c>
      <c r="BG102" s="141">
        <f t="shared" si="6"/>
        <v>0</v>
      </c>
      <c r="BH102" s="141">
        <f t="shared" si="7"/>
        <v>0</v>
      </c>
      <c r="BI102" s="141">
        <f t="shared" si="8"/>
        <v>0</v>
      </c>
      <c r="BJ102" s="16" t="s">
        <v>37</v>
      </c>
      <c r="BK102" s="141">
        <f t="shared" si="9"/>
        <v>0</v>
      </c>
      <c r="BL102" s="16" t="s">
        <v>176</v>
      </c>
      <c r="BM102" s="140" t="s">
        <v>1476</v>
      </c>
    </row>
    <row r="103" spans="2:65" s="1" customFormat="1" ht="16.5" customHeight="1">
      <c r="B103" s="128"/>
      <c r="C103" s="129" t="s">
        <v>223</v>
      </c>
      <c r="D103" s="129" t="s">
        <v>116</v>
      </c>
      <c r="E103" s="130" t="s">
        <v>1477</v>
      </c>
      <c r="F103" s="131" t="s">
        <v>1478</v>
      </c>
      <c r="G103" s="132" t="s">
        <v>244</v>
      </c>
      <c r="H103" s="133">
        <v>3</v>
      </c>
      <c r="I103" s="134">
        <v>0</v>
      </c>
      <c r="J103" s="134">
        <f t="shared" si="0"/>
        <v>0</v>
      </c>
      <c r="K103" s="135"/>
      <c r="L103" s="29"/>
      <c r="M103" s="136" t="s">
        <v>3</v>
      </c>
      <c r="N103" s="137" t="s">
        <v>48</v>
      </c>
      <c r="O103" s="138">
        <v>2.5750000000000002</v>
      </c>
      <c r="P103" s="138">
        <f t="shared" si="1"/>
        <v>7.7250000000000005</v>
      </c>
      <c r="Q103" s="138">
        <v>0.35743999999999998</v>
      </c>
      <c r="R103" s="138">
        <f t="shared" si="2"/>
        <v>1.0723199999999999</v>
      </c>
      <c r="S103" s="138">
        <v>0</v>
      </c>
      <c r="T103" s="139">
        <f t="shared" si="3"/>
        <v>0</v>
      </c>
      <c r="AR103" s="140" t="s">
        <v>176</v>
      </c>
      <c r="AT103" s="140" t="s">
        <v>116</v>
      </c>
      <c r="AU103" s="140" t="s">
        <v>20</v>
      </c>
      <c r="AY103" s="16" t="s">
        <v>171</v>
      </c>
      <c r="BE103" s="141">
        <f t="shared" si="4"/>
        <v>0</v>
      </c>
      <c r="BF103" s="141">
        <f t="shared" si="5"/>
        <v>0</v>
      </c>
      <c r="BG103" s="141">
        <f t="shared" si="6"/>
        <v>0</v>
      </c>
      <c r="BH103" s="141">
        <f t="shared" si="7"/>
        <v>0</v>
      </c>
      <c r="BI103" s="141">
        <f t="shared" si="8"/>
        <v>0</v>
      </c>
      <c r="BJ103" s="16" t="s">
        <v>37</v>
      </c>
      <c r="BK103" s="141">
        <f t="shared" si="9"/>
        <v>0</v>
      </c>
      <c r="BL103" s="16" t="s">
        <v>176</v>
      </c>
      <c r="BM103" s="140" t="s">
        <v>1479</v>
      </c>
    </row>
    <row r="104" spans="2:65" s="1" customFormat="1" ht="16.5" customHeight="1">
      <c r="B104" s="128"/>
      <c r="C104" s="129" t="s">
        <v>228</v>
      </c>
      <c r="D104" s="129" t="s">
        <v>116</v>
      </c>
      <c r="E104" s="130" t="s">
        <v>1480</v>
      </c>
      <c r="F104" s="131" t="s">
        <v>805</v>
      </c>
      <c r="G104" s="132" t="s">
        <v>244</v>
      </c>
      <c r="H104" s="133">
        <v>3</v>
      </c>
      <c r="I104" s="134">
        <v>0</v>
      </c>
      <c r="J104" s="134">
        <f t="shared" si="0"/>
        <v>0</v>
      </c>
      <c r="K104" s="135"/>
      <c r="L104" s="29"/>
      <c r="M104" s="136" t="s">
        <v>3</v>
      </c>
      <c r="N104" s="137" t="s">
        <v>48</v>
      </c>
      <c r="O104" s="138">
        <v>0</v>
      </c>
      <c r="P104" s="138">
        <f t="shared" si="1"/>
        <v>0</v>
      </c>
      <c r="Q104" s="138">
        <v>0</v>
      </c>
      <c r="R104" s="138">
        <f t="shared" si="2"/>
        <v>0</v>
      </c>
      <c r="S104" s="138">
        <v>0</v>
      </c>
      <c r="T104" s="139">
        <f t="shared" si="3"/>
        <v>0</v>
      </c>
      <c r="AR104" s="140" t="s">
        <v>176</v>
      </c>
      <c r="AT104" s="140" t="s">
        <v>116</v>
      </c>
      <c r="AU104" s="140" t="s">
        <v>20</v>
      </c>
      <c r="AY104" s="16" t="s">
        <v>171</v>
      </c>
      <c r="BE104" s="141">
        <f t="shared" si="4"/>
        <v>0</v>
      </c>
      <c r="BF104" s="141">
        <f t="shared" si="5"/>
        <v>0</v>
      </c>
      <c r="BG104" s="141">
        <f t="shared" si="6"/>
        <v>0</v>
      </c>
      <c r="BH104" s="141">
        <f t="shared" si="7"/>
        <v>0</v>
      </c>
      <c r="BI104" s="141">
        <f t="shared" si="8"/>
        <v>0</v>
      </c>
      <c r="BJ104" s="16" t="s">
        <v>37</v>
      </c>
      <c r="BK104" s="141">
        <f t="shared" si="9"/>
        <v>0</v>
      </c>
      <c r="BL104" s="16" t="s">
        <v>176</v>
      </c>
      <c r="BM104" s="140" t="s">
        <v>1481</v>
      </c>
    </row>
    <row r="105" spans="2:65" s="1" customFormat="1" ht="78" customHeight="1">
      <c r="B105" s="128"/>
      <c r="C105" s="167" t="s">
        <v>236</v>
      </c>
      <c r="D105" s="167" t="s">
        <v>122</v>
      </c>
      <c r="E105" s="168" t="s">
        <v>1482</v>
      </c>
      <c r="F105" s="169" t="s">
        <v>1483</v>
      </c>
      <c r="G105" s="170" t="s">
        <v>244</v>
      </c>
      <c r="H105" s="171">
        <v>2</v>
      </c>
      <c r="I105" s="172">
        <v>0</v>
      </c>
      <c r="J105" s="172">
        <f t="shared" si="0"/>
        <v>0</v>
      </c>
      <c r="K105" s="173"/>
      <c r="L105" s="174"/>
      <c r="M105" s="175" t="s">
        <v>3</v>
      </c>
      <c r="N105" s="176" t="s">
        <v>48</v>
      </c>
      <c r="O105" s="138">
        <v>0</v>
      </c>
      <c r="P105" s="138">
        <f t="shared" si="1"/>
        <v>0</v>
      </c>
      <c r="Q105" s="138">
        <v>0</v>
      </c>
      <c r="R105" s="138">
        <f t="shared" si="2"/>
        <v>0</v>
      </c>
      <c r="S105" s="138">
        <v>0</v>
      </c>
      <c r="T105" s="139">
        <f t="shared" si="3"/>
        <v>0</v>
      </c>
      <c r="AR105" s="140" t="s">
        <v>223</v>
      </c>
      <c r="AT105" s="140" t="s">
        <v>122</v>
      </c>
      <c r="AU105" s="140" t="s">
        <v>20</v>
      </c>
      <c r="AY105" s="16" t="s">
        <v>171</v>
      </c>
      <c r="BE105" s="141">
        <f t="shared" si="4"/>
        <v>0</v>
      </c>
      <c r="BF105" s="141">
        <f t="shared" si="5"/>
        <v>0</v>
      </c>
      <c r="BG105" s="141">
        <f t="shared" si="6"/>
        <v>0</v>
      </c>
      <c r="BH105" s="141">
        <f t="shared" si="7"/>
        <v>0</v>
      </c>
      <c r="BI105" s="141">
        <f t="shared" si="8"/>
        <v>0</v>
      </c>
      <c r="BJ105" s="16" t="s">
        <v>37</v>
      </c>
      <c r="BK105" s="141">
        <f t="shared" si="9"/>
        <v>0</v>
      </c>
      <c r="BL105" s="16" t="s">
        <v>176</v>
      </c>
      <c r="BM105" s="140" t="s">
        <v>1484</v>
      </c>
    </row>
    <row r="106" spans="2:65" s="1" customFormat="1" ht="21.75" customHeight="1">
      <c r="B106" s="128"/>
      <c r="C106" s="129" t="s">
        <v>241</v>
      </c>
      <c r="D106" s="129" t="s">
        <v>116</v>
      </c>
      <c r="E106" s="130" t="s">
        <v>1485</v>
      </c>
      <c r="F106" s="131" t="s">
        <v>1486</v>
      </c>
      <c r="G106" s="132" t="s">
        <v>244</v>
      </c>
      <c r="H106" s="133">
        <v>2</v>
      </c>
      <c r="I106" s="134">
        <v>0</v>
      </c>
      <c r="J106" s="134">
        <f t="shared" si="0"/>
        <v>0</v>
      </c>
      <c r="K106" s="135"/>
      <c r="L106" s="29"/>
      <c r="M106" s="136" t="s">
        <v>3</v>
      </c>
      <c r="N106" s="137" t="s">
        <v>48</v>
      </c>
      <c r="O106" s="138">
        <v>2.5750000000000002</v>
      </c>
      <c r="P106" s="138">
        <f t="shared" si="1"/>
        <v>5.15</v>
      </c>
      <c r="Q106" s="138">
        <v>0.35743999999999998</v>
      </c>
      <c r="R106" s="138">
        <f t="shared" si="2"/>
        <v>0.71487999999999996</v>
      </c>
      <c r="S106" s="138">
        <v>0</v>
      </c>
      <c r="T106" s="139">
        <f t="shared" si="3"/>
        <v>0</v>
      </c>
      <c r="AR106" s="140" t="s">
        <v>176</v>
      </c>
      <c r="AT106" s="140" t="s">
        <v>116</v>
      </c>
      <c r="AU106" s="140" t="s">
        <v>20</v>
      </c>
      <c r="AY106" s="16" t="s">
        <v>171</v>
      </c>
      <c r="BE106" s="141">
        <f t="shared" si="4"/>
        <v>0</v>
      </c>
      <c r="BF106" s="141">
        <f t="shared" si="5"/>
        <v>0</v>
      </c>
      <c r="BG106" s="141">
        <f t="shared" si="6"/>
        <v>0</v>
      </c>
      <c r="BH106" s="141">
        <f t="shared" si="7"/>
        <v>0</v>
      </c>
      <c r="BI106" s="141">
        <f t="shared" si="8"/>
        <v>0</v>
      </c>
      <c r="BJ106" s="16" t="s">
        <v>37</v>
      </c>
      <c r="BK106" s="141">
        <f t="shared" si="9"/>
        <v>0</v>
      </c>
      <c r="BL106" s="16" t="s">
        <v>176</v>
      </c>
      <c r="BM106" s="140" t="s">
        <v>1487</v>
      </c>
    </row>
    <row r="107" spans="2:65" s="1" customFormat="1" ht="16.5" customHeight="1">
      <c r="B107" s="128"/>
      <c r="C107" s="129" t="s">
        <v>248</v>
      </c>
      <c r="D107" s="129" t="s">
        <v>116</v>
      </c>
      <c r="E107" s="130" t="s">
        <v>1488</v>
      </c>
      <c r="F107" s="131" t="s">
        <v>805</v>
      </c>
      <c r="G107" s="132" t="s">
        <v>244</v>
      </c>
      <c r="H107" s="133">
        <v>2</v>
      </c>
      <c r="I107" s="134">
        <v>0</v>
      </c>
      <c r="J107" s="134">
        <f t="shared" si="0"/>
        <v>0</v>
      </c>
      <c r="K107" s="135"/>
      <c r="L107" s="29"/>
      <c r="M107" s="136" t="s">
        <v>3</v>
      </c>
      <c r="N107" s="137" t="s">
        <v>48</v>
      </c>
      <c r="O107" s="138">
        <v>0</v>
      </c>
      <c r="P107" s="138">
        <f t="shared" si="1"/>
        <v>0</v>
      </c>
      <c r="Q107" s="138">
        <v>0</v>
      </c>
      <c r="R107" s="138">
        <f t="shared" si="2"/>
        <v>0</v>
      </c>
      <c r="S107" s="138">
        <v>0</v>
      </c>
      <c r="T107" s="139">
        <f t="shared" si="3"/>
        <v>0</v>
      </c>
      <c r="AR107" s="140" t="s">
        <v>176</v>
      </c>
      <c r="AT107" s="140" t="s">
        <v>116</v>
      </c>
      <c r="AU107" s="140" t="s">
        <v>20</v>
      </c>
      <c r="AY107" s="16" t="s">
        <v>171</v>
      </c>
      <c r="BE107" s="141">
        <f t="shared" si="4"/>
        <v>0</v>
      </c>
      <c r="BF107" s="141">
        <f t="shared" si="5"/>
        <v>0</v>
      </c>
      <c r="BG107" s="141">
        <f t="shared" si="6"/>
        <v>0</v>
      </c>
      <c r="BH107" s="141">
        <f t="shared" si="7"/>
        <v>0</v>
      </c>
      <c r="BI107" s="141">
        <f t="shared" si="8"/>
        <v>0</v>
      </c>
      <c r="BJ107" s="16" t="s">
        <v>37</v>
      </c>
      <c r="BK107" s="141">
        <f t="shared" si="9"/>
        <v>0</v>
      </c>
      <c r="BL107" s="16" t="s">
        <v>176</v>
      </c>
      <c r="BM107" s="140" t="s">
        <v>1489</v>
      </c>
    </row>
    <row r="108" spans="2:65" s="1" customFormat="1" ht="90" customHeight="1">
      <c r="B108" s="128"/>
      <c r="C108" s="167" t="s">
        <v>253</v>
      </c>
      <c r="D108" s="167" t="s">
        <v>122</v>
      </c>
      <c r="E108" s="168" t="s">
        <v>1490</v>
      </c>
      <c r="F108" s="169" t="s">
        <v>1491</v>
      </c>
      <c r="G108" s="170" t="s">
        <v>244</v>
      </c>
      <c r="H108" s="171">
        <v>8</v>
      </c>
      <c r="I108" s="172">
        <v>0</v>
      </c>
      <c r="J108" s="172">
        <f t="shared" si="0"/>
        <v>0</v>
      </c>
      <c r="K108" s="173"/>
      <c r="L108" s="174"/>
      <c r="M108" s="175" t="s">
        <v>3</v>
      </c>
      <c r="N108" s="176" t="s">
        <v>48</v>
      </c>
      <c r="O108" s="138">
        <v>0</v>
      </c>
      <c r="P108" s="138">
        <f t="shared" si="1"/>
        <v>0</v>
      </c>
      <c r="Q108" s="138">
        <v>0</v>
      </c>
      <c r="R108" s="138">
        <f t="shared" si="2"/>
        <v>0</v>
      </c>
      <c r="S108" s="138">
        <v>0</v>
      </c>
      <c r="T108" s="139">
        <f t="shared" si="3"/>
        <v>0</v>
      </c>
      <c r="AR108" s="140" t="s">
        <v>223</v>
      </c>
      <c r="AT108" s="140" t="s">
        <v>122</v>
      </c>
      <c r="AU108" s="140" t="s">
        <v>20</v>
      </c>
      <c r="AY108" s="16" t="s">
        <v>171</v>
      </c>
      <c r="BE108" s="141">
        <f t="shared" si="4"/>
        <v>0</v>
      </c>
      <c r="BF108" s="141">
        <f t="shared" si="5"/>
        <v>0</v>
      </c>
      <c r="BG108" s="141">
        <f t="shared" si="6"/>
        <v>0</v>
      </c>
      <c r="BH108" s="141">
        <f t="shared" si="7"/>
        <v>0</v>
      </c>
      <c r="BI108" s="141">
        <f t="shared" si="8"/>
        <v>0</v>
      </c>
      <c r="BJ108" s="16" t="s">
        <v>37</v>
      </c>
      <c r="BK108" s="141">
        <f t="shared" si="9"/>
        <v>0</v>
      </c>
      <c r="BL108" s="16" t="s">
        <v>176</v>
      </c>
      <c r="BM108" s="140" t="s">
        <v>1492</v>
      </c>
    </row>
    <row r="109" spans="2:65" s="1" customFormat="1" ht="16.5" customHeight="1">
      <c r="B109" s="128"/>
      <c r="C109" s="129" t="s">
        <v>259</v>
      </c>
      <c r="D109" s="129" t="s">
        <v>116</v>
      </c>
      <c r="E109" s="130" t="s">
        <v>1493</v>
      </c>
      <c r="F109" s="131" t="s">
        <v>1494</v>
      </c>
      <c r="G109" s="132" t="s">
        <v>244</v>
      </c>
      <c r="H109" s="133">
        <v>8</v>
      </c>
      <c r="I109" s="134">
        <v>0</v>
      </c>
      <c r="J109" s="134">
        <f t="shared" si="0"/>
        <v>0</v>
      </c>
      <c r="K109" s="135"/>
      <c r="L109" s="29"/>
      <c r="M109" s="136" t="s">
        <v>3</v>
      </c>
      <c r="N109" s="137" t="s">
        <v>48</v>
      </c>
      <c r="O109" s="138">
        <v>2.5750000000000002</v>
      </c>
      <c r="P109" s="138">
        <f t="shared" si="1"/>
        <v>20.6</v>
      </c>
      <c r="Q109" s="138">
        <v>0.35743999999999998</v>
      </c>
      <c r="R109" s="138">
        <f t="shared" si="2"/>
        <v>2.8595199999999998</v>
      </c>
      <c r="S109" s="138">
        <v>0</v>
      </c>
      <c r="T109" s="139">
        <f t="shared" si="3"/>
        <v>0</v>
      </c>
      <c r="AR109" s="140" t="s">
        <v>176</v>
      </c>
      <c r="AT109" s="140" t="s">
        <v>116</v>
      </c>
      <c r="AU109" s="140" t="s">
        <v>20</v>
      </c>
      <c r="AY109" s="16" t="s">
        <v>171</v>
      </c>
      <c r="BE109" s="141">
        <f t="shared" si="4"/>
        <v>0</v>
      </c>
      <c r="BF109" s="141">
        <f t="shared" si="5"/>
        <v>0</v>
      </c>
      <c r="BG109" s="141">
        <f t="shared" si="6"/>
        <v>0</v>
      </c>
      <c r="BH109" s="141">
        <f t="shared" si="7"/>
        <v>0</v>
      </c>
      <c r="BI109" s="141">
        <f t="shared" si="8"/>
        <v>0</v>
      </c>
      <c r="BJ109" s="16" t="s">
        <v>37</v>
      </c>
      <c r="BK109" s="141">
        <f t="shared" si="9"/>
        <v>0</v>
      </c>
      <c r="BL109" s="16" t="s">
        <v>176</v>
      </c>
      <c r="BM109" s="140" t="s">
        <v>1495</v>
      </c>
    </row>
    <row r="110" spans="2:65" s="1" customFormat="1" ht="16.5" customHeight="1">
      <c r="B110" s="128"/>
      <c r="C110" s="129" t="s">
        <v>9</v>
      </c>
      <c r="D110" s="129" t="s">
        <v>116</v>
      </c>
      <c r="E110" s="130" t="s">
        <v>1496</v>
      </c>
      <c r="F110" s="131" t="s">
        <v>805</v>
      </c>
      <c r="G110" s="132" t="s">
        <v>244</v>
      </c>
      <c r="H110" s="133">
        <v>8</v>
      </c>
      <c r="I110" s="134">
        <v>0</v>
      </c>
      <c r="J110" s="134">
        <f t="shared" si="0"/>
        <v>0</v>
      </c>
      <c r="K110" s="135"/>
      <c r="L110" s="29"/>
      <c r="M110" s="136" t="s">
        <v>3</v>
      </c>
      <c r="N110" s="137" t="s">
        <v>48</v>
      </c>
      <c r="O110" s="138">
        <v>0</v>
      </c>
      <c r="P110" s="138">
        <f t="shared" si="1"/>
        <v>0</v>
      </c>
      <c r="Q110" s="138">
        <v>0</v>
      </c>
      <c r="R110" s="138">
        <f t="shared" si="2"/>
        <v>0</v>
      </c>
      <c r="S110" s="138">
        <v>0</v>
      </c>
      <c r="T110" s="139">
        <f t="shared" si="3"/>
        <v>0</v>
      </c>
      <c r="AR110" s="140" t="s">
        <v>176</v>
      </c>
      <c r="AT110" s="140" t="s">
        <v>116</v>
      </c>
      <c r="AU110" s="140" t="s">
        <v>20</v>
      </c>
      <c r="AY110" s="16" t="s">
        <v>171</v>
      </c>
      <c r="BE110" s="141">
        <f t="shared" si="4"/>
        <v>0</v>
      </c>
      <c r="BF110" s="141">
        <f t="shared" si="5"/>
        <v>0</v>
      </c>
      <c r="BG110" s="141">
        <f t="shared" si="6"/>
        <v>0</v>
      </c>
      <c r="BH110" s="141">
        <f t="shared" si="7"/>
        <v>0</v>
      </c>
      <c r="BI110" s="141">
        <f t="shared" si="8"/>
        <v>0</v>
      </c>
      <c r="BJ110" s="16" t="s">
        <v>37</v>
      </c>
      <c r="BK110" s="141">
        <f t="shared" si="9"/>
        <v>0</v>
      </c>
      <c r="BL110" s="16" t="s">
        <v>176</v>
      </c>
      <c r="BM110" s="140" t="s">
        <v>1497</v>
      </c>
    </row>
    <row r="111" spans="2:65" s="1" customFormat="1" ht="78" customHeight="1">
      <c r="B111" s="128"/>
      <c r="C111" s="167" t="s">
        <v>272</v>
      </c>
      <c r="D111" s="167" t="s">
        <v>122</v>
      </c>
      <c r="E111" s="168" t="s">
        <v>1498</v>
      </c>
      <c r="F111" s="169" t="s">
        <v>1499</v>
      </c>
      <c r="G111" s="170" t="s">
        <v>244</v>
      </c>
      <c r="H111" s="171">
        <v>15</v>
      </c>
      <c r="I111" s="172">
        <v>0</v>
      </c>
      <c r="J111" s="172">
        <f t="shared" si="0"/>
        <v>0</v>
      </c>
      <c r="K111" s="173"/>
      <c r="L111" s="174"/>
      <c r="M111" s="175" t="s">
        <v>3</v>
      </c>
      <c r="N111" s="176" t="s">
        <v>48</v>
      </c>
      <c r="O111" s="138">
        <v>0</v>
      </c>
      <c r="P111" s="138">
        <f t="shared" si="1"/>
        <v>0</v>
      </c>
      <c r="Q111" s="138">
        <v>0</v>
      </c>
      <c r="R111" s="138">
        <f t="shared" si="2"/>
        <v>0</v>
      </c>
      <c r="S111" s="138">
        <v>0</v>
      </c>
      <c r="T111" s="139">
        <f t="shared" si="3"/>
        <v>0</v>
      </c>
      <c r="AR111" s="140" t="s">
        <v>223</v>
      </c>
      <c r="AT111" s="140" t="s">
        <v>122</v>
      </c>
      <c r="AU111" s="140" t="s">
        <v>20</v>
      </c>
      <c r="AY111" s="16" t="s">
        <v>171</v>
      </c>
      <c r="BE111" s="141">
        <f t="shared" si="4"/>
        <v>0</v>
      </c>
      <c r="BF111" s="141">
        <f t="shared" si="5"/>
        <v>0</v>
      </c>
      <c r="BG111" s="141">
        <f t="shared" si="6"/>
        <v>0</v>
      </c>
      <c r="BH111" s="141">
        <f t="shared" si="7"/>
        <v>0</v>
      </c>
      <c r="BI111" s="141">
        <f t="shared" si="8"/>
        <v>0</v>
      </c>
      <c r="BJ111" s="16" t="s">
        <v>37</v>
      </c>
      <c r="BK111" s="141">
        <f t="shared" si="9"/>
        <v>0</v>
      </c>
      <c r="BL111" s="16" t="s">
        <v>176</v>
      </c>
      <c r="BM111" s="140" t="s">
        <v>1500</v>
      </c>
    </row>
    <row r="112" spans="2:65" s="1" customFormat="1" ht="16.5" customHeight="1">
      <c r="B112" s="128"/>
      <c r="C112" s="129" t="s">
        <v>279</v>
      </c>
      <c r="D112" s="129" t="s">
        <v>116</v>
      </c>
      <c r="E112" s="130" t="s">
        <v>1501</v>
      </c>
      <c r="F112" s="131" t="s">
        <v>1502</v>
      </c>
      <c r="G112" s="132" t="s">
        <v>244</v>
      </c>
      <c r="H112" s="133">
        <v>15</v>
      </c>
      <c r="I112" s="134">
        <v>0</v>
      </c>
      <c r="J112" s="134">
        <f t="shared" si="0"/>
        <v>0</v>
      </c>
      <c r="K112" s="135"/>
      <c r="L112" s="29"/>
      <c r="M112" s="136" t="s">
        <v>3</v>
      </c>
      <c r="N112" s="137" t="s">
        <v>48</v>
      </c>
      <c r="O112" s="138">
        <v>2.5750000000000002</v>
      </c>
      <c r="P112" s="138">
        <f t="shared" si="1"/>
        <v>38.625</v>
      </c>
      <c r="Q112" s="138">
        <v>0.35743999999999998</v>
      </c>
      <c r="R112" s="138">
        <f t="shared" si="2"/>
        <v>5.3615999999999993</v>
      </c>
      <c r="S112" s="138">
        <v>0</v>
      </c>
      <c r="T112" s="139">
        <f t="shared" si="3"/>
        <v>0</v>
      </c>
      <c r="AR112" s="140" t="s">
        <v>176</v>
      </c>
      <c r="AT112" s="140" t="s">
        <v>116</v>
      </c>
      <c r="AU112" s="140" t="s">
        <v>20</v>
      </c>
      <c r="AY112" s="16" t="s">
        <v>171</v>
      </c>
      <c r="BE112" s="141">
        <f t="shared" si="4"/>
        <v>0</v>
      </c>
      <c r="BF112" s="141">
        <f t="shared" si="5"/>
        <v>0</v>
      </c>
      <c r="BG112" s="141">
        <f t="shared" si="6"/>
        <v>0</v>
      </c>
      <c r="BH112" s="141">
        <f t="shared" si="7"/>
        <v>0</v>
      </c>
      <c r="BI112" s="141">
        <f t="shared" si="8"/>
        <v>0</v>
      </c>
      <c r="BJ112" s="16" t="s">
        <v>37</v>
      </c>
      <c r="BK112" s="141">
        <f t="shared" si="9"/>
        <v>0</v>
      </c>
      <c r="BL112" s="16" t="s">
        <v>176</v>
      </c>
      <c r="BM112" s="140" t="s">
        <v>1503</v>
      </c>
    </row>
    <row r="113" spans="2:65" s="1" customFormat="1" ht="16.5" customHeight="1">
      <c r="B113" s="128"/>
      <c r="C113" s="129" t="s">
        <v>286</v>
      </c>
      <c r="D113" s="129" t="s">
        <v>116</v>
      </c>
      <c r="E113" s="130" t="s">
        <v>1504</v>
      </c>
      <c r="F113" s="131" t="s">
        <v>805</v>
      </c>
      <c r="G113" s="132" t="s">
        <v>244</v>
      </c>
      <c r="H113" s="133">
        <v>15</v>
      </c>
      <c r="I113" s="134">
        <v>0</v>
      </c>
      <c r="J113" s="134">
        <f t="shared" si="0"/>
        <v>0</v>
      </c>
      <c r="K113" s="135"/>
      <c r="L113" s="29"/>
      <c r="M113" s="136" t="s">
        <v>3</v>
      </c>
      <c r="N113" s="137" t="s">
        <v>48</v>
      </c>
      <c r="O113" s="138">
        <v>0</v>
      </c>
      <c r="P113" s="138">
        <f t="shared" si="1"/>
        <v>0</v>
      </c>
      <c r="Q113" s="138">
        <v>0</v>
      </c>
      <c r="R113" s="138">
        <f t="shared" si="2"/>
        <v>0</v>
      </c>
      <c r="S113" s="138">
        <v>0</v>
      </c>
      <c r="T113" s="139">
        <f t="shared" si="3"/>
        <v>0</v>
      </c>
      <c r="AR113" s="140" t="s">
        <v>176</v>
      </c>
      <c r="AT113" s="140" t="s">
        <v>116</v>
      </c>
      <c r="AU113" s="140" t="s">
        <v>20</v>
      </c>
      <c r="AY113" s="16" t="s">
        <v>171</v>
      </c>
      <c r="BE113" s="141">
        <f t="shared" si="4"/>
        <v>0</v>
      </c>
      <c r="BF113" s="141">
        <f t="shared" si="5"/>
        <v>0</v>
      </c>
      <c r="BG113" s="141">
        <f t="shared" si="6"/>
        <v>0</v>
      </c>
      <c r="BH113" s="141">
        <f t="shared" si="7"/>
        <v>0</v>
      </c>
      <c r="BI113" s="141">
        <f t="shared" si="8"/>
        <v>0</v>
      </c>
      <c r="BJ113" s="16" t="s">
        <v>37</v>
      </c>
      <c r="BK113" s="141">
        <f t="shared" si="9"/>
        <v>0</v>
      </c>
      <c r="BL113" s="16" t="s">
        <v>176</v>
      </c>
      <c r="BM113" s="140" t="s">
        <v>1505</v>
      </c>
    </row>
    <row r="114" spans="2:65" s="1" customFormat="1" ht="44.25" customHeight="1">
      <c r="B114" s="128"/>
      <c r="C114" s="167" t="s">
        <v>292</v>
      </c>
      <c r="D114" s="167" t="s">
        <v>122</v>
      </c>
      <c r="E114" s="168" t="s">
        <v>1506</v>
      </c>
      <c r="F114" s="169" t="s">
        <v>1507</v>
      </c>
      <c r="G114" s="170" t="s">
        <v>244</v>
      </c>
      <c r="H114" s="171">
        <v>15</v>
      </c>
      <c r="I114" s="172">
        <v>0</v>
      </c>
      <c r="J114" s="172">
        <f t="shared" si="0"/>
        <v>0</v>
      </c>
      <c r="K114" s="173"/>
      <c r="L114" s="174"/>
      <c r="M114" s="175" t="s">
        <v>3</v>
      </c>
      <c r="N114" s="176" t="s">
        <v>48</v>
      </c>
      <c r="O114" s="138">
        <v>0</v>
      </c>
      <c r="P114" s="138">
        <f t="shared" si="1"/>
        <v>0</v>
      </c>
      <c r="Q114" s="138">
        <v>0</v>
      </c>
      <c r="R114" s="138">
        <f t="shared" si="2"/>
        <v>0</v>
      </c>
      <c r="S114" s="138">
        <v>0</v>
      </c>
      <c r="T114" s="139">
        <f t="shared" si="3"/>
        <v>0</v>
      </c>
      <c r="AR114" s="140" t="s">
        <v>223</v>
      </c>
      <c r="AT114" s="140" t="s">
        <v>122</v>
      </c>
      <c r="AU114" s="140" t="s">
        <v>20</v>
      </c>
      <c r="AY114" s="16" t="s">
        <v>171</v>
      </c>
      <c r="BE114" s="141">
        <f t="shared" si="4"/>
        <v>0</v>
      </c>
      <c r="BF114" s="141">
        <f t="shared" si="5"/>
        <v>0</v>
      </c>
      <c r="BG114" s="141">
        <f t="shared" si="6"/>
        <v>0</v>
      </c>
      <c r="BH114" s="141">
        <f t="shared" si="7"/>
        <v>0</v>
      </c>
      <c r="BI114" s="141">
        <f t="shared" si="8"/>
        <v>0</v>
      </c>
      <c r="BJ114" s="16" t="s">
        <v>37</v>
      </c>
      <c r="BK114" s="141">
        <f t="shared" si="9"/>
        <v>0</v>
      </c>
      <c r="BL114" s="16" t="s">
        <v>176</v>
      </c>
      <c r="BM114" s="140" t="s">
        <v>1508</v>
      </c>
    </row>
    <row r="115" spans="2:65" s="1" customFormat="1" ht="16.5" customHeight="1">
      <c r="B115" s="128"/>
      <c r="C115" s="129" t="s">
        <v>298</v>
      </c>
      <c r="D115" s="129" t="s">
        <v>116</v>
      </c>
      <c r="E115" s="130" t="s">
        <v>1509</v>
      </c>
      <c r="F115" s="131" t="s">
        <v>1510</v>
      </c>
      <c r="G115" s="132" t="s">
        <v>244</v>
      </c>
      <c r="H115" s="133">
        <v>15</v>
      </c>
      <c r="I115" s="134">
        <v>0</v>
      </c>
      <c r="J115" s="134">
        <f t="shared" si="0"/>
        <v>0</v>
      </c>
      <c r="K115" s="135"/>
      <c r="L115" s="29"/>
      <c r="M115" s="136" t="s">
        <v>3</v>
      </c>
      <c r="N115" s="137" t="s">
        <v>48</v>
      </c>
      <c r="O115" s="138">
        <v>2.5750000000000002</v>
      </c>
      <c r="P115" s="138">
        <f t="shared" si="1"/>
        <v>38.625</v>
      </c>
      <c r="Q115" s="138">
        <v>0.35743999999999998</v>
      </c>
      <c r="R115" s="138">
        <f t="shared" si="2"/>
        <v>5.3615999999999993</v>
      </c>
      <c r="S115" s="138">
        <v>0</v>
      </c>
      <c r="T115" s="139">
        <f t="shared" si="3"/>
        <v>0</v>
      </c>
      <c r="AR115" s="140" t="s">
        <v>176</v>
      </c>
      <c r="AT115" s="140" t="s">
        <v>116</v>
      </c>
      <c r="AU115" s="140" t="s">
        <v>20</v>
      </c>
      <c r="AY115" s="16" t="s">
        <v>171</v>
      </c>
      <c r="BE115" s="141">
        <f t="shared" si="4"/>
        <v>0</v>
      </c>
      <c r="BF115" s="141">
        <f t="shared" si="5"/>
        <v>0</v>
      </c>
      <c r="BG115" s="141">
        <f t="shared" si="6"/>
        <v>0</v>
      </c>
      <c r="BH115" s="141">
        <f t="shared" si="7"/>
        <v>0</v>
      </c>
      <c r="BI115" s="141">
        <f t="shared" si="8"/>
        <v>0</v>
      </c>
      <c r="BJ115" s="16" t="s">
        <v>37</v>
      </c>
      <c r="BK115" s="141">
        <f t="shared" si="9"/>
        <v>0</v>
      </c>
      <c r="BL115" s="16" t="s">
        <v>176</v>
      </c>
      <c r="BM115" s="140" t="s">
        <v>1511</v>
      </c>
    </row>
    <row r="116" spans="2:65" s="1" customFormat="1" ht="16.5" customHeight="1">
      <c r="B116" s="128"/>
      <c r="C116" s="129" t="s">
        <v>8</v>
      </c>
      <c r="D116" s="129" t="s">
        <v>116</v>
      </c>
      <c r="E116" s="130" t="s">
        <v>1512</v>
      </c>
      <c r="F116" s="131" t="s">
        <v>805</v>
      </c>
      <c r="G116" s="132" t="s">
        <v>244</v>
      </c>
      <c r="H116" s="133">
        <v>15</v>
      </c>
      <c r="I116" s="134">
        <v>0</v>
      </c>
      <c r="J116" s="134">
        <f t="shared" si="0"/>
        <v>0</v>
      </c>
      <c r="K116" s="135"/>
      <c r="L116" s="29"/>
      <c r="M116" s="136" t="s">
        <v>3</v>
      </c>
      <c r="N116" s="137" t="s">
        <v>48</v>
      </c>
      <c r="O116" s="138">
        <v>0</v>
      </c>
      <c r="P116" s="138">
        <f t="shared" si="1"/>
        <v>0</v>
      </c>
      <c r="Q116" s="138">
        <v>0</v>
      </c>
      <c r="R116" s="138">
        <f t="shared" si="2"/>
        <v>0</v>
      </c>
      <c r="S116" s="138">
        <v>0</v>
      </c>
      <c r="T116" s="139">
        <f t="shared" si="3"/>
        <v>0</v>
      </c>
      <c r="AR116" s="140" t="s">
        <v>176</v>
      </c>
      <c r="AT116" s="140" t="s">
        <v>116</v>
      </c>
      <c r="AU116" s="140" t="s">
        <v>20</v>
      </c>
      <c r="AY116" s="16" t="s">
        <v>171</v>
      </c>
      <c r="BE116" s="141">
        <f t="shared" si="4"/>
        <v>0</v>
      </c>
      <c r="BF116" s="141">
        <f t="shared" si="5"/>
        <v>0</v>
      </c>
      <c r="BG116" s="141">
        <f t="shared" si="6"/>
        <v>0</v>
      </c>
      <c r="BH116" s="141">
        <f t="shared" si="7"/>
        <v>0</v>
      </c>
      <c r="BI116" s="141">
        <f t="shared" si="8"/>
        <v>0</v>
      </c>
      <c r="BJ116" s="16" t="s">
        <v>37</v>
      </c>
      <c r="BK116" s="141">
        <f t="shared" si="9"/>
        <v>0</v>
      </c>
      <c r="BL116" s="16" t="s">
        <v>176</v>
      </c>
      <c r="BM116" s="140" t="s">
        <v>1513</v>
      </c>
    </row>
    <row r="117" spans="2:65" s="1" customFormat="1" ht="37.9" customHeight="1">
      <c r="B117" s="128"/>
      <c r="C117" s="167" t="s">
        <v>308</v>
      </c>
      <c r="D117" s="167" t="s">
        <v>122</v>
      </c>
      <c r="E117" s="168" t="s">
        <v>1514</v>
      </c>
      <c r="F117" s="169" t="s">
        <v>1515</v>
      </c>
      <c r="G117" s="170" t="s">
        <v>244</v>
      </c>
      <c r="H117" s="171">
        <v>1</v>
      </c>
      <c r="I117" s="172">
        <v>0</v>
      </c>
      <c r="J117" s="172">
        <f t="shared" si="0"/>
        <v>0</v>
      </c>
      <c r="K117" s="173"/>
      <c r="L117" s="174"/>
      <c r="M117" s="175" t="s">
        <v>3</v>
      </c>
      <c r="N117" s="176" t="s">
        <v>48</v>
      </c>
      <c r="O117" s="138">
        <v>0</v>
      </c>
      <c r="P117" s="138">
        <f t="shared" si="1"/>
        <v>0</v>
      </c>
      <c r="Q117" s="138">
        <v>0</v>
      </c>
      <c r="R117" s="138">
        <f t="shared" si="2"/>
        <v>0</v>
      </c>
      <c r="S117" s="138">
        <v>0</v>
      </c>
      <c r="T117" s="139">
        <f t="shared" si="3"/>
        <v>0</v>
      </c>
      <c r="AR117" s="140" t="s">
        <v>223</v>
      </c>
      <c r="AT117" s="140" t="s">
        <v>122</v>
      </c>
      <c r="AU117" s="140" t="s">
        <v>20</v>
      </c>
      <c r="AY117" s="16" t="s">
        <v>171</v>
      </c>
      <c r="BE117" s="141">
        <f t="shared" si="4"/>
        <v>0</v>
      </c>
      <c r="BF117" s="141">
        <f t="shared" si="5"/>
        <v>0</v>
      </c>
      <c r="BG117" s="141">
        <f t="shared" si="6"/>
        <v>0</v>
      </c>
      <c r="BH117" s="141">
        <f t="shared" si="7"/>
        <v>0</v>
      </c>
      <c r="BI117" s="141">
        <f t="shared" si="8"/>
        <v>0</v>
      </c>
      <c r="BJ117" s="16" t="s">
        <v>37</v>
      </c>
      <c r="BK117" s="141">
        <f t="shared" si="9"/>
        <v>0</v>
      </c>
      <c r="BL117" s="16" t="s">
        <v>176</v>
      </c>
      <c r="BM117" s="140" t="s">
        <v>1516</v>
      </c>
    </row>
    <row r="118" spans="2:65" s="1" customFormat="1" ht="16.5" customHeight="1">
      <c r="B118" s="128"/>
      <c r="C118" s="129" t="s">
        <v>314</v>
      </c>
      <c r="D118" s="129" t="s">
        <v>116</v>
      </c>
      <c r="E118" s="130" t="s">
        <v>1517</v>
      </c>
      <c r="F118" s="131" t="s">
        <v>1518</v>
      </c>
      <c r="G118" s="132" t="s">
        <v>244</v>
      </c>
      <c r="H118" s="133">
        <v>1</v>
      </c>
      <c r="I118" s="134">
        <v>0</v>
      </c>
      <c r="J118" s="134">
        <f t="shared" si="0"/>
        <v>0</v>
      </c>
      <c r="K118" s="135"/>
      <c r="L118" s="29"/>
      <c r="M118" s="136" t="s">
        <v>3</v>
      </c>
      <c r="N118" s="137" t="s">
        <v>48</v>
      </c>
      <c r="O118" s="138">
        <v>2.5750000000000002</v>
      </c>
      <c r="P118" s="138">
        <f t="shared" si="1"/>
        <v>2.5750000000000002</v>
      </c>
      <c r="Q118" s="138">
        <v>0.35743999999999998</v>
      </c>
      <c r="R118" s="138">
        <f t="shared" si="2"/>
        <v>0.35743999999999998</v>
      </c>
      <c r="S118" s="138">
        <v>0</v>
      </c>
      <c r="T118" s="139">
        <f t="shared" si="3"/>
        <v>0</v>
      </c>
      <c r="AR118" s="140" t="s">
        <v>176</v>
      </c>
      <c r="AT118" s="140" t="s">
        <v>116</v>
      </c>
      <c r="AU118" s="140" t="s">
        <v>20</v>
      </c>
      <c r="AY118" s="16" t="s">
        <v>171</v>
      </c>
      <c r="BE118" s="141">
        <f t="shared" si="4"/>
        <v>0</v>
      </c>
      <c r="BF118" s="141">
        <f t="shared" si="5"/>
        <v>0</v>
      </c>
      <c r="BG118" s="141">
        <f t="shared" si="6"/>
        <v>0</v>
      </c>
      <c r="BH118" s="141">
        <f t="shared" si="7"/>
        <v>0</v>
      </c>
      <c r="BI118" s="141">
        <f t="shared" si="8"/>
        <v>0</v>
      </c>
      <c r="BJ118" s="16" t="s">
        <v>37</v>
      </c>
      <c r="BK118" s="141">
        <f t="shared" si="9"/>
        <v>0</v>
      </c>
      <c r="BL118" s="16" t="s">
        <v>176</v>
      </c>
      <c r="BM118" s="140" t="s">
        <v>1519</v>
      </c>
    </row>
    <row r="119" spans="2:65" s="11" customFormat="1" ht="25.9" customHeight="1">
      <c r="B119" s="117"/>
      <c r="D119" s="118" t="s">
        <v>76</v>
      </c>
      <c r="E119" s="119" t="s">
        <v>344</v>
      </c>
      <c r="F119" s="119" t="s">
        <v>345</v>
      </c>
      <c r="J119" s="120">
        <f>BK119</f>
        <v>0</v>
      </c>
      <c r="L119" s="117"/>
      <c r="M119" s="121"/>
      <c r="P119" s="122">
        <f>P120+P124+P128+P135+P142</f>
        <v>0</v>
      </c>
      <c r="R119" s="122">
        <f>R120+R124+R128+R135+R142</f>
        <v>0</v>
      </c>
      <c r="T119" s="123">
        <f>T120+T124+T128+T135+T142</f>
        <v>0</v>
      </c>
      <c r="AR119" s="118" t="s">
        <v>201</v>
      </c>
      <c r="AT119" s="124" t="s">
        <v>76</v>
      </c>
      <c r="AU119" s="124" t="s">
        <v>77</v>
      </c>
      <c r="AY119" s="118" t="s">
        <v>171</v>
      </c>
      <c r="BK119" s="125">
        <f>BK120+BK124+BK128+BK135+BK142</f>
        <v>0</v>
      </c>
    </row>
    <row r="120" spans="2:65" s="11" customFormat="1" ht="22.9" customHeight="1">
      <c r="B120" s="117"/>
      <c r="D120" s="118" t="s">
        <v>76</v>
      </c>
      <c r="E120" s="126" t="s">
        <v>346</v>
      </c>
      <c r="F120" s="126" t="s">
        <v>347</v>
      </c>
      <c r="J120" s="127">
        <f>BK120</f>
        <v>0</v>
      </c>
      <c r="L120" s="117"/>
      <c r="M120" s="121"/>
      <c r="P120" s="122">
        <f>SUM(P121:P123)</f>
        <v>0</v>
      </c>
      <c r="R120" s="122">
        <f>SUM(R121:R123)</f>
        <v>0</v>
      </c>
      <c r="T120" s="123">
        <f>SUM(T121:T123)</f>
        <v>0</v>
      </c>
      <c r="AR120" s="118" t="s">
        <v>201</v>
      </c>
      <c r="AT120" s="124" t="s">
        <v>76</v>
      </c>
      <c r="AU120" s="124" t="s">
        <v>37</v>
      </c>
      <c r="AY120" s="118" t="s">
        <v>171</v>
      </c>
      <c r="BK120" s="125">
        <f>SUM(BK121:BK123)</f>
        <v>0</v>
      </c>
    </row>
    <row r="121" spans="2:65" s="1" customFormat="1" ht="16.5" customHeight="1">
      <c r="B121" s="128"/>
      <c r="C121" s="129" t="s">
        <v>319</v>
      </c>
      <c r="D121" s="129" t="s">
        <v>116</v>
      </c>
      <c r="E121" s="130" t="s">
        <v>349</v>
      </c>
      <c r="F121" s="131" t="s">
        <v>347</v>
      </c>
      <c r="G121" s="132" t="s">
        <v>350</v>
      </c>
      <c r="H121" s="133">
        <v>1</v>
      </c>
      <c r="I121" s="134">
        <v>0</v>
      </c>
      <c r="J121" s="134">
        <f>ROUND(I121*H121,2)</f>
        <v>0</v>
      </c>
      <c r="K121" s="135"/>
      <c r="L121" s="29"/>
      <c r="M121" s="136" t="s">
        <v>3</v>
      </c>
      <c r="N121" s="137" t="s">
        <v>48</v>
      </c>
      <c r="O121" s="138">
        <v>0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351</v>
      </c>
      <c r="AT121" s="140" t="s">
        <v>116</v>
      </c>
      <c r="AU121" s="140" t="s">
        <v>20</v>
      </c>
      <c r="AY121" s="16" t="s">
        <v>171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37</v>
      </c>
      <c r="BK121" s="141">
        <f>ROUND(I121*H121,2)</f>
        <v>0</v>
      </c>
      <c r="BL121" s="16" t="s">
        <v>351</v>
      </c>
      <c r="BM121" s="140" t="s">
        <v>1520</v>
      </c>
    </row>
    <row r="122" spans="2:65" s="1" customFormat="1">
      <c r="B122" s="29"/>
      <c r="D122" s="142" t="s">
        <v>178</v>
      </c>
      <c r="F122" s="143" t="s">
        <v>353</v>
      </c>
      <c r="L122" s="29"/>
      <c r="M122" s="144"/>
      <c r="T122" s="50"/>
      <c r="AT122" s="16" t="s">
        <v>178</v>
      </c>
      <c r="AU122" s="16" t="s">
        <v>20</v>
      </c>
    </row>
    <row r="123" spans="2:65" s="1" customFormat="1" ht="58.5">
      <c r="B123" s="29"/>
      <c r="D123" s="146" t="s">
        <v>134</v>
      </c>
      <c r="F123" s="158" t="s">
        <v>354</v>
      </c>
      <c r="L123" s="29"/>
      <c r="M123" s="144"/>
      <c r="T123" s="50"/>
      <c r="AT123" s="16" t="s">
        <v>134</v>
      </c>
      <c r="AU123" s="16" t="s">
        <v>20</v>
      </c>
    </row>
    <row r="124" spans="2:65" s="11" customFormat="1" ht="22.9" customHeight="1">
      <c r="B124" s="117"/>
      <c r="D124" s="118" t="s">
        <v>76</v>
      </c>
      <c r="E124" s="126" t="s">
        <v>355</v>
      </c>
      <c r="F124" s="126" t="s">
        <v>356</v>
      </c>
      <c r="J124" s="127">
        <f>BK124</f>
        <v>0</v>
      </c>
      <c r="L124" s="117"/>
      <c r="M124" s="121"/>
      <c r="P124" s="122">
        <f>SUM(P125:P127)</f>
        <v>0</v>
      </c>
      <c r="R124" s="122">
        <f>SUM(R125:R127)</f>
        <v>0</v>
      </c>
      <c r="T124" s="123">
        <f>SUM(T125:T127)</f>
        <v>0</v>
      </c>
      <c r="AR124" s="118" t="s">
        <v>201</v>
      </c>
      <c r="AT124" s="124" t="s">
        <v>76</v>
      </c>
      <c r="AU124" s="124" t="s">
        <v>37</v>
      </c>
      <c r="AY124" s="118" t="s">
        <v>171</v>
      </c>
      <c r="BK124" s="125">
        <f>SUM(BK125:BK127)</f>
        <v>0</v>
      </c>
    </row>
    <row r="125" spans="2:65" s="1" customFormat="1" ht="16.5" customHeight="1">
      <c r="B125" s="128"/>
      <c r="C125" s="129" t="s">
        <v>324</v>
      </c>
      <c r="D125" s="129" t="s">
        <v>116</v>
      </c>
      <c r="E125" s="130" t="s">
        <v>358</v>
      </c>
      <c r="F125" s="131" t="s">
        <v>356</v>
      </c>
      <c r="G125" s="132" t="s">
        <v>350</v>
      </c>
      <c r="H125" s="133">
        <v>1</v>
      </c>
      <c r="I125" s="134">
        <v>0</v>
      </c>
      <c r="J125" s="134">
        <f>ROUND(I125*H125,2)</f>
        <v>0</v>
      </c>
      <c r="K125" s="135"/>
      <c r="L125" s="29"/>
      <c r="M125" s="136" t="s">
        <v>3</v>
      </c>
      <c r="N125" s="137" t="s">
        <v>48</v>
      </c>
      <c r="O125" s="138">
        <v>0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351</v>
      </c>
      <c r="AT125" s="140" t="s">
        <v>116</v>
      </c>
      <c r="AU125" s="140" t="s">
        <v>20</v>
      </c>
      <c r="AY125" s="16" t="s">
        <v>171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37</v>
      </c>
      <c r="BK125" s="141">
        <f>ROUND(I125*H125,2)</f>
        <v>0</v>
      </c>
      <c r="BL125" s="16" t="s">
        <v>351</v>
      </c>
      <c r="BM125" s="140" t="s">
        <v>1521</v>
      </c>
    </row>
    <row r="126" spans="2:65" s="1" customFormat="1">
      <c r="B126" s="29"/>
      <c r="D126" s="142" t="s">
        <v>178</v>
      </c>
      <c r="F126" s="143" t="s">
        <v>360</v>
      </c>
      <c r="L126" s="29"/>
      <c r="M126" s="144"/>
      <c r="T126" s="50"/>
      <c r="AT126" s="16" t="s">
        <v>178</v>
      </c>
      <c r="AU126" s="16" t="s">
        <v>20</v>
      </c>
    </row>
    <row r="127" spans="2:65" s="1" customFormat="1" ht="126.75">
      <c r="B127" s="29"/>
      <c r="D127" s="146" t="s">
        <v>134</v>
      </c>
      <c r="F127" s="158" t="s">
        <v>361</v>
      </c>
      <c r="L127" s="29"/>
      <c r="M127" s="144"/>
      <c r="T127" s="50"/>
      <c r="AT127" s="16" t="s">
        <v>134</v>
      </c>
      <c r="AU127" s="16" t="s">
        <v>20</v>
      </c>
    </row>
    <row r="128" spans="2:65" s="11" customFormat="1" ht="22.9" customHeight="1">
      <c r="B128" s="117"/>
      <c r="D128" s="118" t="s">
        <v>76</v>
      </c>
      <c r="E128" s="126" t="s">
        <v>362</v>
      </c>
      <c r="F128" s="126" t="s">
        <v>363</v>
      </c>
      <c r="J128" s="127">
        <f>BK128</f>
        <v>0</v>
      </c>
      <c r="L128" s="117"/>
      <c r="M128" s="121"/>
      <c r="P128" s="122">
        <f>SUM(P129:P134)</f>
        <v>0</v>
      </c>
      <c r="R128" s="122">
        <f>SUM(R129:R134)</f>
        <v>0</v>
      </c>
      <c r="T128" s="123">
        <f>SUM(T129:T134)</f>
        <v>0</v>
      </c>
      <c r="AR128" s="118" t="s">
        <v>201</v>
      </c>
      <c r="AT128" s="124" t="s">
        <v>76</v>
      </c>
      <c r="AU128" s="124" t="s">
        <v>37</v>
      </c>
      <c r="AY128" s="118" t="s">
        <v>171</v>
      </c>
      <c r="BK128" s="125">
        <f>SUM(BK129:BK134)</f>
        <v>0</v>
      </c>
    </row>
    <row r="129" spans="2:65" s="1" customFormat="1" ht="16.5" customHeight="1">
      <c r="B129" s="128"/>
      <c r="C129" s="129" t="s">
        <v>329</v>
      </c>
      <c r="D129" s="129" t="s">
        <v>116</v>
      </c>
      <c r="E129" s="130" t="s">
        <v>365</v>
      </c>
      <c r="F129" s="131" t="s">
        <v>363</v>
      </c>
      <c r="G129" s="132" t="s">
        <v>366</v>
      </c>
      <c r="H129" s="133">
        <v>11693.41</v>
      </c>
      <c r="I129" s="134">
        <v>0</v>
      </c>
      <c r="J129" s="134">
        <f>ROUND(I129*H129,2)</f>
        <v>0</v>
      </c>
      <c r="K129" s="135"/>
      <c r="L129" s="29"/>
      <c r="M129" s="136" t="s">
        <v>3</v>
      </c>
      <c r="N129" s="137" t="s">
        <v>48</v>
      </c>
      <c r="O129" s="138">
        <v>0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351</v>
      </c>
      <c r="AT129" s="140" t="s">
        <v>116</v>
      </c>
      <c r="AU129" s="140" t="s">
        <v>20</v>
      </c>
      <c r="AY129" s="16" t="s">
        <v>171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37</v>
      </c>
      <c r="BK129" s="141">
        <f>ROUND(I129*H129,2)</f>
        <v>0</v>
      </c>
      <c r="BL129" s="16" t="s">
        <v>351</v>
      </c>
      <c r="BM129" s="140" t="s">
        <v>1522</v>
      </c>
    </row>
    <row r="130" spans="2:65" s="1" customFormat="1">
      <c r="B130" s="29"/>
      <c r="D130" s="142" t="s">
        <v>178</v>
      </c>
      <c r="F130" s="143" t="s">
        <v>368</v>
      </c>
      <c r="L130" s="29"/>
      <c r="M130" s="144"/>
      <c r="T130" s="50"/>
      <c r="AT130" s="16" t="s">
        <v>178</v>
      </c>
      <c r="AU130" s="16" t="s">
        <v>20</v>
      </c>
    </row>
    <row r="131" spans="2:65" s="1" customFormat="1" ht="175.5">
      <c r="B131" s="29"/>
      <c r="D131" s="146" t="s">
        <v>134</v>
      </c>
      <c r="F131" s="158" t="s">
        <v>369</v>
      </c>
      <c r="L131" s="29"/>
      <c r="M131" s="144"/>
      <c r="T131" s="50"/>
      <c r="AT131" s="16" t="s">
        <v>134</v>
      </c>
      <c r="AU131" s="16" t="s">
        <v>20</v>
      </c>
    </row>
    <row r="132" spans="2:65" s="1" customFormat="1" ht="16.5" customHeight="1">
      <c r="B132" s="128"/>
      <c r="C132" s="129" t="s">
        <v>334</v>
      </c>
      <c r="D132" s="129" t="s">
        <v>116</v>
      </c>
      <c r="E132" s="130" t="s">
        <v>371</v>
      </c>
      <c r="F132" s="131" t="s">
        <v>372</v>
      </c>
      <c r="G132" s="132" t="s">
        <v>350</v>
      </c>
      <c r="H132" s="133">
        <v>1</v>
      </c>
      <c r="I132" s="134">
        <v>0</v>
      </c>
      <c r="J132" s="134">
        <f>ROUND(I132*H132,2)</f>
        <v>0</v>
      </c>
      <c r="K132" s="135"/>
      <c r="L132" s="29"/>
      <c r="M132" s="136" t="s">
        <v>3</v>
      </c>
      <c r="N132" s="137" t="s">
        <v>48</v>
      </c>
      <c r="O132" s="138">
        <v>0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351</v>
      </c>
      <c r="AT132" s="140" t="s">
        <v>116</v>
      </c>
      <c r="AU132" s="140" t="s">
        <v>20</v>
      </c>
      <c r="AY132" s="16" t="s">
        <v>171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37</v>
      </c>
      <c r="BK132" s="141">
        <f>ROUND(I132*H132,2)</f>
        <v>0</v>
      </c>
      <c r="BL132" s="16" t="s">
        <v>351</v>
      </c>
      <c r="BM132" s="140" t="s">
        <v>1523</v>
      </c>
    </row>
    <row r="133" spans="2:65" s="1" customFormat="1">
      <c r="B133" s="29"/>
      <c r="D133" s="142" t="s">
        <v>178</v>
      </c>
      <c r="F133" s="143" t="s">
        <v>374</v>
      </c>
      <c r="L133" s="29"/>
      <c r="M133" s="144"/>
      <c r="T133" s="50"/>
      <c r="AT133" s="16" t="s">
        <v>178</v>
      </c>
      <c r="AU133" s="16" t="s">
        <v>20</v>
      </c>
    </row>
    <row r="134" spans="2:65" s="1" customFormat="1" ht="48.75">
      <c r="B134" s="29"/>
      <c r="D134" s="146" t="s">
        <v>134</v>
      </c>
      <c r="F134" s="158" t="s">
        <v>375</v>
      </c>
      <c r="L134" s="29"/>
      <c r="M134" s="144"/>
      <c r="T134" s="50"/>
      <c r="AT134" s="16" t="s">
        <v>134</v>
      </c>
      <c r="AU134" s="16" t="s">
        <v>20</v>
      </c>
    </row>
    <row r="135" spans="2:65" s="11" customFormat="1" ht="22.9" customHeight="1">
      <c r="B135" s="117"/>
      <c r="D135" s="118" t="s">
        <v>76</v>
      </c>
      <c r="E135" s="126" t="s">
        <v>376</v>
      </c>
      <c r="F135" s="126" t="s">
        <v>377</v>
      </c>
      <c r="J135" s="127">
        <f>BK135</f>
        <v>0</v>
      </c>
      <c r="L135" s="117"/>
      <c r="M135" s="121"/>
      <c r="P135" s="122">
        <f>SUM(P136:P141)</f>
        <v>0</v>
      </c>
      <c r="R135" s="122">
        <f>SUM(R136:R141)</f>
        <v>0</v>
      </c>
      <c r="T135" s="123">
        <f>SUM(T136:T141)</f>
        <v>0</v>
      </c>
      <c r="AR135" s="118" t="s">
        <v>201</v>
      </c>
      <c r="AT135" s="124" t="s">
        <v>76</v>
      </c>
      <c r="AU135" s="124" t="s">
        <v>37</v>
      </c>
      <c r="AY135" s="118" t="s">
        <v>171</v>
      </c>
      <c r="BK135" s="125">
        <f>SUM(BK136:BK141)</f>
        <v>0</v>
      </c>
    </row>
    <row r="136" spans="2:65" s="1" customFormat="1" ht="16.5" customHeight="1">
      <c r="B136" s="128"/>
      <c r="C136" s="129" t="s">
        <v>339</v>
      </c>
      <c r="D136" s="129" t="s">
        <v>116</v>
      </c>
      <c r="E136" s="130" t="s">
        <v>379</v>
      </c>
      <c r="F136" s="131" t="s">
        <v>377</v>
      </c>
      <c r="G136" s="132" t="s">
        <v>366</v>
      </c>
      <c r="H136" s="133">
        <v>11693.41</v>
      </c>
      <c r="I136" s="134">
        <v>0</v>
      </c>
      <c r="J136" s="134">
        <f>ROUND(I136*H136,2)</f>
        <v>0</v>
      </c>
      <c r="K136" s="135"/>
      <c r="L136" s="29"/>
      <c r="M136" s="136" t="s">
        <v>3</v>
      </c>
      <c r="N136" s="137" t="s">
        <v>48</v>
      </c>
      <c r="O136" s="138">
        <v>0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351</v>
      </c>
      <c r="AT136" s="140" t="s">
        <v>116</v>
      </c>
      <c r="AU136" s="140" t="s">
        <v>20</v>
      </c>
      <c r="AY136" s="16" t="s">
        <v>171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37</v>
      </c>
      <c r="BK136" s="141">
        <f>ROUND(I136*H136,2)</f>
        <v>0</v>
      </c>
      <c r="BL136" s="16" t="s">
        <v>351</v>
      </c>
      <c r="BM136" s="140" t="s">
        <v>1524</v>
      </c>
    </row>
    <row r="137" spans="2:65" s="1" customFormat="1">
      <c r="B137" s="29"/>
      <c r="D137" s="142" t="s">
        <v>178</v>
      </c>
      <c r="F137" s="143" t="s">
        <v>381</v>
      </c>
      <c r="L137" s="29"/>
      <c r="M137" s="144"/>
      <c r="T137" s="50"/>
      <c r="AT137" s="16" t="s">
        <v>178</v>
      </c>
      <c r="AU137" s="16" t="s">
        <v>20</v>
      </c>
    </row>
    <row r="138" spans="2:65" s="1" customFormat="1" ht="16.5" customHeight="1">
      <c r="B138" s="128"/>
      <c r="C138" s="129" t="s">
        <v>348</v>
      </c>
      <c r="D138" s="129" t="s">
        <v>116</v>
      </c>
      <c r="E138" s="130" t="s">
        <v>383</v>
      </c>
      <c r="F138" s="131" t="s">
        <v>384</v>
      </c>
      <c r="G138" s="132" t="s">
        <v>366</v>
      </c>
      <c r="H138" s="133">
        <v>11693.41</v>
      </c>
      <c r="I138" s="134">
        <v>0</v>
      </c>
      <c r="J138" s="134">
        <f>ROUND(I138*H138,2)</f>
        <v>0</v>
      </c>
      <c r="K138" s="135"/>
      <c r="L138" s="29"/>
      <c r="M138" s="136" t="s">
        <v>3</v>
      </c>
      <c r="N138" s="137" t="s">
        <v>48</v>
      </c>
      <c r="O138" s="138">
        <v>0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351</v>
      </c>
      <c r="AT138" s="140" t="s">
        <v>116</v>
      </c>
      <c r="AU138" s="140" t="s">
        <v>20</v>
      </c>
      <c r="AY138" s="16" t="s">
        <v>171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37</v>
      </c>
      <c r="BK138" s="141">
        <f>ROUND(I138*H138,2)</f>
        <v>0</v>
      </c>
      <c r="BL138" s="16" t="s">
        <v>351</v>
      </c>
      <c r="BM138" s="140" t="s">
        <v>1525</v>
      </c>
    </row>
    <row r="139" spans="2:65" s="1" customFormat="1">
      <c r="B139" s="29"/>
      <c r="D139" s="142" t="s">
        <v>178</v>
      </c>
      <c r="F139" s="143" t="s">
        <v>386</v>
      </c>
      <c r="L139" s="29"/>
      <c r="M139" s="144"/>
      <c r="T139" s="50"/>
      <c r="AT139" s="16" t="s">
        <v>178</v>
      </c>
      <c r="AU139" s="16" t="s">
        <v>20</v>
      </c>
    </row>
    <row r="140" spans="2:65" s="1" customFormat="1" ht="16.5" customHeight="1">
      <c r="B140" s="128"/>
      <c r="C140" s="129" t="s">
        <v>357</v>
      </c>
      <c r="D140" s="129" t="s">
        <v>116</v>
      </c>
      <c r="E140" s="130" t="s">
        <v>388</v>
      </c>
      <c r="F140" s="131" t="s">
        <v>389</v>
      </c>
      <c r="G140" s="132" t="s">
        <v>366</v>
      </c>
      <c r="H140" s="133">
        <v>11693.41</v>
      </c>
      <c r="I140" s="134">
        <v>0</v>
      </c>
      <c r="J140" s="134">
        <f>ROUND(I140*H140,2)</f>
        <v>0</v>
      </c>
      <c r="K140" s="135"/>
      <c r="L140" s="29"/>
      <c r="M140" s="136" t="s">
        <v>3</v>
      </c>
      <c r="N140" s="137" t="s">
        <v>48</v>
      </c>
      <c r="O140" s="138">
        <v>0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351</v>
      </c>
      <c r="AT140" s="140" t="s">
        <v>116</v>
      </c>
      <c r="AU140" s="140" t="s">
        <v>20</v>
      </c>
      <c r="AY140" s="16" t="s">
        <v>171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37</v>
      </c>
      <c r="BK140" s="141">
        <f>ROUND(I140*H140,2)</f>
        <v>0</v>
      </c>
      <c r="BL140" s="16" t="s">
        <v>351</v>
      </c>
      <c r="BM140" s="140" t="s">
        <v>1526</v>
      </c>
    </row>
    <row r="141" spans="2:65" s="1" customFormat="1">
      <c r="B141" s="29"/>
      <c r="D141" s="142" t="s">
        <v>178</v>
      </c>
      <c r="F141" s="143" t="s">
        <v>391</v>
      </c>
      <c r="L141" s="29"/>
      <c r="M141" s="144"/>
      <c r="T141" s="50"/>
      <c r="AT141" s="16" t="s">
        <v>178</v>
      </c>
      <c r="AU141" s="16" t="s">
        <v>20</v>
      </c>
    </row>
    <row r="142" spans="2:65" s="11" customFormat="1" ht="22.9" customHeight="1">
      <c r="B142" s="117"/>
      <c r="D142" s="118" t="s">
        <v>76</v>
      </c>
      <c r="E142" s="126" t="s">
        <v>392</v>
      </c>
      <c r="F142" s="126" t="s">
        <v>393</v>
      </c>
      <c r="J142" s="127">
        <f>BK142</f>
        <v>0</v>
      </c>
      <c r="L142" s="117"/>
      <c r="M142" s="121"/>
      <c r="P142" s="122">
        <f>SUM(P143:P145)</f>
        <v>0</v>
      </c>
      <c r="R142" s="122">
        <f>SUM(R143:R145)</f>
        <v>0</v>
      </c>
      <c r="T142" s="123">
        <f>SUM(T143:T145)</f>
        <v>0</v>
      </c>
      <c r="AR142" s="118" t="s">
        <v>201</v>
      </c>
      <c r="AT142" s="124" t="s">
        <v>76</v>
      </c>
      <c r="AU142" s="124" t="s">
        <v>37</v>
      </c>
      <c r="AY142" s="118" t="s">
        <v>171</v>
      </c>
      <c r="BK142" s="125">
        <f>SUM(BK143:BK145)</f>
        <v>0</v>
      </c>
    </row>
    <row r="143" spans="2:65" s="1" customFormat="1" ht="16.5" customHeight="1">
      <c r="B143" s="128"/>
      <c r="C143" s="129" t="s">
        <v>364</v>
      </c>
      <c r="D143" s="129" t="s">
        <v>116</v>
      </c>
      <c r="E143" s="130" t="s">
        <v>395</v>
      </c>
      <c r="F143" s="131" t="s">
        <v>393</v>
      </c>
      <c r="G143" s="132" t="s">
        <v>366</v>
      </c>
      <c r="H143" s="133">
        <v>11693.41</v>
      </c>
      <c r="I143" s="134">
        <v>0</v>
      </c>
      <c r="J143" s="134">
        <f>ROUND(I143*H143,2)</f>
        <v>0</v>
      </c>
      <c r="K143" s="135"/>
      <c r="L143" s="29"/>
      <c r="M143" s="136" t="s">
        <v>3</v>
      </c>
      <c r="N143" s="137" t="s">
        <v>48</v>
      </c>
      <c r="O143" s="138">
        <v>0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351</v>
      </c>
      <c r="AT143" s="140" t="s">
        <v>116</v>
      </c>
      <c r="AU143" s="140" t="s">
        <v>20</v>
      </c>
      <c r="AY143" s="16" t="s">
        <v>171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37</v>
      </c>
      <c r="BK143" s="141">
        <f>ROUND(I143*H143,2)</f>
        <v>0</v>
      </c>
      <c r="BL143" s="16" t="s">
        <v>351</v>
      </c>
      <c r="BM143" s="140" t="s">
        <v>1527</v>
      </c>
    </row>
    <row r="144" spans="2:65" s="1" customFormat="1">
      <c r="B144" s="29"/>
      <c r="D144" s="142" t="s">
        <v>178</v>
      </c>
      <c r="F144" s="143" t="s">
        <v>397</v>
      </c>
      <c r="L144" s="29"/>
      <c r="M144" s="144"/>
      <c r="T144" s="50"/>
      <c r="AT144" s="16" t="s">
        <v>178</v>
      </c>
      <c r="AU144" s="16" t="s">
        <v>20</v>
      </c>
    </row>
    <row r="145" spans="2:47" s="1" customFormat="1" ht="29.25">
      <c r="B145" s="29"/>
      <c r="D145" s="146" t="s">
        <v>134</v>
      </c>
      <c r="F145" s="158" t="s">
        <v>398</v>
      </c>
      <c r="L145" s="29"/>
      <c r="M145" s="159"/>
      <c r="N145" s="160"/>
      <c r="O145" s="160"/>
      <c r="P145" s="160"/>
      <c r="Q145" s="160"/>
      <c r="R145" s="160"/>
      <c r="S145" s="160"/>
      <c r="T145" s="161"/>
      <c r="AT145" s="16" t="s">
        <v>134</v>
      </c>
      <c r="AU145" s="16" t="s">
        <v>20</v>
      </c>
    </row>
    <row r="146" spans="2:47" s="1" customFormat="1" ht="6.95" customHeight="1">
      <c r="B146" s="38"/>
      <c r="C146" s="39"/>
      <c r="D146" s="39"/>
      <c r="E146" s="39"/>
      <c r="F146" s="39"/>
      <c r="G146" s="39"/>
      <c r="H146" s="39"/>
      <c r="I146" s="39"/>
      <c r="J146" s="39"/>
      <c r="K146" s="39"/>
      <c r="L146" s="29"/>
    </row>
  </sheetData>
  <autoFilter ref="C92:K145" xr:uid="{00000000-0009-0000-0000-00000E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122" r:id="rId1" xr:uid="{00000000-0004-0000-0E00-000000000000}"/>
    <hyperlink ref="F126" r:id="rId2" xr:uid="{00000000-0004-0000-0E00-000001000000}"/>
    <hyperlink ref="F130" r:id="rId3" xr:uid="{00000000-0004-0000-0E00-000002000000}"/>
    <hyperlink ref="F133" r:id="rId4" xr:uid="{00000000-0004-0000-0E00-000003000000}"/>
    <hyperlink ref="F137" r:id="rId5" xr:uid="{00000000-0004-0000-0E00-000004000000}"/>
    <hyperlink ref="F139" r:id="rId6" xr:uid="{00000000-0004-0000-0E00-000005000000}"/>
    <hyperlink ref="F141" r:id="rId7" xr:uid="{00000000-0004-0000-0E00-000006000000}"/>
    <hyperlink ref="F144" r:id="rId8" xr:uid="{00000000-0004-0000-0E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59"/>
  <sheetViews>
    <sheetView showGridLines="0" workbookViewId="0">
      <selection activeCell="I161" sqref="I16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133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1458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30" customHeight="1">
      <c r="B11" s="29"/>
      <c r="E11" s="212" t="s">
        <v>1528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ROUND(J94,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ROUND((SUM(BE94:BE158)),  0)</f>
        <v>0</v>
      </c>
      <c r="I35" s="90">
        <v>0.21</v>
      </c>
      <c r="J35" s="80">
        <f>ROUND(((SUM(BE94:BE158))*I35),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ROUND((SUM(BF94:BF158)),  0)</f>
        <v>0</v>
      </c>
      <c r="I36" s="90">
        <v>0.15</v>
      </c>
      <c r="J36" s="80">
        <f>ROUND(((SUM(BF94:BF158))*I36),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ROUND((SUM(BG94:BG158)),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ROUND((SUM(BH94:BH158)),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ROUND((SUM(BI94:BI158)),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1458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30" hidden="1" customHeight="1">
      <c r="B54" s="29"/>
      <c r="E54" s="212" t="str">
        <f>E11</f>
        <v>O - 2.6.4. Venkovní trenažéry pro seniory a handicapované občany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J94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J95</f>
        <v>0</v>
      </c>
      <c r="L64" s="100"/>
    </row>
    <row r="65" spans="2:12" s="9" customFormat="1" ht="19.899999999999999" hidden="1" customHeight="1">
      <c r="B65" s="104"/>
      <c r="D65" s="105" t="s">
        <v>148</v>
      </c>
      <c r="E65" s="106"/>
      <c r="F65" s="106"/>
      <c r="G65" s="106"/>
      <c r="H65" s="106"/>
      <c r="I65" s="106"/>
      <c r="J65" s="107">
        <f>J96</f>
        <v>0</v>
      </c>
      <c r="L65" s="104"/>
    </row>
    <row r="66" spans="2:12" s="9" customFormat="1" ht="19.899999999999999" hidden="1" customHeight="1">
      <c r="B66" s="104"/>
      <c r="D66" s="105" t="s">
        <v>486</v>
      </c>
      <c r="E66" s="106"/>
      <c r="F66" s="106"/>
      <c r="G66" s="106"/>
      <c r="H66" s="106"/>
      <c r="I66" s="106"/>
      <c r="J66" s="107">
        <f>J129</f>
        <v>0</v>
      </c>
      <c r="L66" s="104"/>
    </row>
    <row r="67" spans="2:12" s="8" customFormat="1" ht="24.95" hidden="1" customHeight="1">
      <c r="B67" s="100"/>
      <c r="D67" s="101" t="s">
        <v>150</v>
      </c>
      <c r="E67" s="102"/>
      <c r="F67" s="102"/>
      <c r="G67" s="102"/>
      <c r="H67" s="102"/>
      <c r="I67" s="102"/>
      <c r="J67" s="103">
        <f>J132</f>
        <v>0</v>
      </c>
      <c r="L67" s="100"/>
    </row>
    <row r="68" spans="2:12" s="9" customFormat="1" ht="19.899999999999999" hidden="1" customHeight="1">
      <c r="B68" s="104"/>
      <c r="D68" s="105" t="s">
        <v>151</v>
      </c>
      <c r="E68" s="106"/>
      <c r="F68" s="106"/>
      <c r="G68" s="106"/>
      <c r="H68" s="106"/>
      <c r="I68" s="106"/>
      <c r="J68" s="107">
        <f>J133</f>
        <v>0</v>
      </c>
      <c r="L68" s="104"/>
    </row>
    <row r="69" spans="2:12" s="9" customFormat="1" ht="19.899999999999999" hidden="1" customHeight="1">
      <c r="B69" s="104"/>
      <c r="D69" s="105" t="s">
        <v>152</v>
      </c>
      <c r="E69" s="106"/>
      <c r="F69" s="106"/>
      <c r="G69" s="106"/>
      <c r="H69" s="106"/>
      <c r="I69" s="106"/>
      <c r="J69" s="107">
        <f>J137</f>
        <v>0</v>
      </c>
      <c r="L69" s="104"/>
    </row>
    <row r="70" spans="2:12" s="9" customFormat="1" ht="19.899999999999999" hidden="1" customHeight="1">
      <c r="B70" s="104"/>
      <c r="D70" s="105" t="s">
        <v>153</v>
      </c>
      <c r="E70" s="106"/>
      <c r="F70" s="106"/>
      <c r="G70" s="106"/>
      <c r="H70" s="106"/>
      <c r="I70" s="106"/>
      <c r="J70" s="107">
        <f>J141</f>
        <v>0</v>
      </c>
      <c r="L70" s="104"/>
    </row>
    <row r="71" spans="2:12" s="9" customFormat="1" ht="19.899999999999999" hidden="1" customHeight="1">
      <c r="B71" s="104"/>
      <c r="D71" s="105" t="s">
        <v>154</v>
      </c>
      <c r="E71" s="106"/>
      <c r="F71" s="106"/>
      <c r="G71" s="106"/>
      <c r="H71" s="106"/>
      <c r="I71" s="106"/>
      <c r="J71" s="107">
        <f>J148</f>
        <v>0</v>
      </c>
      <c r="L71" s="104"/>
    </row>
    <row r="72" spans="2:12" s="9" customFormat="1" ht="19.899999999999999" hidden="1" customHeight="1">
      <c r="B72" s="104"/>
      <c r="D72" s="105" t="s">
        <v>155</v>
      </c>
      <c r="E72" s="106"/>
      <c r="F72" s="106"/>
      <c r="G72" s="106"/>
      <c r="H72" s="106"/>
      <c r="I72" s="106"/>
      <c r="J72" s="107">
        <f>J155</f>
        <v>0</v>
      </c>
      <c r="L72" s="104"/>
    </row>
    <row r="73" spans="2:12" s="1" customFormat="1" ht="21.75" hidden="1" customHeight="1">
      <c r="B73" s="29"/>
      <c r="L73" s="29"/>
    </row>
    <row r="74" spans="2:12" s="1" customFormat="1" ht="6.95" hidden="1" customHeight="1"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29"/>
    </row>
    <row r="75" spans="2:12" hidden="1"/>
    <row r="76" spans="2:12" hidden="1"/>
    <row r="77" spans="2:12" hidden="1"/>
    <row r="78" spans="2:12" s="1" customFormat="1" ht="6.95" customHeight="1"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29"/>
    </row>
    <row r="79" spans="2:12" s="1" customFormat="1" ht="24.95" customHeight="1">
      <c r="B79" s="29"/>
      <c r="C79" s="20" t="s">
        <v>156</v>
      </c>
      <c r="L79" s="29"/>
    </row>
    <row r="80" spans="2:12" s="1" customFormat="1" ht="6.95" customHeight="1">
      <c r="B80" s="29"/>
      <c r="L80" s="29"/>
    </row>
    <row r="81" spans="2:63" s="1" customFormat="1" ht="12" customHeight="1">
      <c r="B81" s="29"/>
      <c r="C81" s="25" t="s">
        <v>15</v>
      </c>
      <c r="L81" s="29"/>
    </row>
    <row r="82" spans="2:63" s="1" customFormat="1" ht="26.25" customHeight="1">
      <c r="B82" s="29"/>
      <c r="E82" s="216" t="str">
        <f>E7</f>
        <v>REVITALIZACE ZELENÉ INFRASTRUKTURY NEMOCNICE HAVÍŘOV, p.o.</v>
      </c>
      <c r="F82" s="217"/>
      <c r="G82" s="217"/>
      <c r="H82" s="217"/>
      <c r="L82" s="29"/>
    </row>
    <row r="83" spans="2:63" ht="12" customHeight="1">
      <c r="B83" s="19"/>
      <c r="C83" s="25" t="s">
        <v>138</v>
      </c>
      <c r="L83" s="19"/>
    </row>
    <row r="84" spans="2:63" s="1" customFormat="1" ht="16.5" customHeight="1">
      <c r="B84" s="29"/>
      <c r="E84" s="216" t="s">
        <v>1458</v>
      </c>
      <c r="F84" s="215"/>
      <c r="G84" s="215"/>
      <c r="H84" s="215"/>
      <c r="L84" s="29"/>
    </row>
    <row r="85" spans="2:63" s="1" customFormat="1" ht="12" customHeight="1">
      <c r="B85" s="29"/>
      <c r="C85" s="25" t="s">
        <v>140</v>
      </c>
      <c r="L85" s="29"/>
    </row>
    <row r="86" spans="2:63" s="1" customFormat="1" ht="30" customHeight="1">
      <c r="B86" s="29"/>
      <c r="E86" s="212" t="str">
        <f>E11</f>
        <v>O - 2.6.4. Venkovní trenažéry pro seniory a handicapované občany</v>
      </c>
      <c r="F86" s="215"/>
      <c r="G86" s="215"/>
      <c r="H86" s="215"/>
      <c r="L86" s="29"/>
    </row>
    <row r="87" spans="2:63" s="1" customFormat="1" ht="6.95" customHeight="1">
      <c r="B87" s="29"/>
      <c r="L87" s="29"/>
    </row>
    <row r="88" spans="2:63" s="1" customFormat="1" ht="12" customHeight="1">
      <c r="B88" s="29"/>
      <c r="C88" s="25" t="s">
        <v>21</v>
      </c>
      <c r="F88" s="23" t="str">
        <f>F14</f>
        <v xml:space="preserve"> </v>
      </c>
      <c r="I88" s="25" t="s">
        <v>23</v>
      </c>
      <c r="J88" s="46" t="str">
        <f>IF(J14="","",J14)</f>
        <v>30. 11. 2023</v>
      </c>
      <c r="L88" s="29"/>
    </row>
    <row r="89" spans="2:63" s="1" customFormat="1" ht="6.95" customHeight="1">
      <c r="B89" s="29"/>
      <c r="L89" s="29"/>
    </row>
    <row r="90" spans="2:63" s="1" customFormat="1" ht="25.7" customHeight="1">
      <c r="B90" s="29"/>
      <c r="C90" s="25" t="s">
        <v>27</v>
      </c>
      <c r="F90" s="23" t="str">
        <f>E17</f>
        <v>Nemocnice Havířov, příspěvková organizace</v>
      </c>
      <c r="I90" s="25" t="s">
        <v>33</v>
      </c>
      <c r="J90" s="27" t="str">
        <f>E23</f>
        <v>Ing. Gabriela Pešková</v>
      </c>
      <c r="L90" s="29"/>
    </row>
    <row r="91" spans="2:63" s="1" customFormat="1" ht="15.2" customHeight="1">
      <c r="B91" s="29"/>
      <c r="C91" s="25" t="s">
        <v>32</v>
      </c>
      <c r="F91" s="23" t="str">
        <f>IF(E20="","",E20)</f>
        <v xml:space="preserve"> </v>
      </c>
      <c r="I91" s="25" t="s">
        <v>38</v>
      </c>
      <c r="J91" s="27" t="str">
        <f>E26</f>
        <v>Ing. Martina Cabáková</v>
      </c>
      <c r="L91" s="29"/>
    </row>
    <row r="92" spans="2:63" s="1" customFormat="1" ht="10.35" customHeight="1">
      <c r="B92" s="29"/>
      <c r="L92" s="29"/>
    </row>
    <row r="93" spans="2:63" s="10" customFormat="1" ht="29.25" customHeight="1">
      <c r="B93" s="108"/>
      <c r="C93" s="109" t="s">
        <v>157</v>
      </c>
      <c r="D93" s="110" t="s">
        <v>62</v>
      </c>
      <c r="E93" s="110" t="s">
        <v>58</v>
      </c>
      <c r="F93" s="110" t="s">
        <v>59</v>
      </c>
      <c r="G93" s="110" t="s">
        <v>158</v>
      </c>
      <c r="H93" s="110" t="s">
        <v>159</v>
      </c>
      <c r="I93" s="110" t="s">
        <v>160</v>
      </c>
      <c r="J93" s="111" t="s">
        <v>144</v>
      </c>
      <c r="K93" s="112" t="s">
        <v>161</v>
      </c>
      <c r="L93" s="108"/>
      <c r="M93" s="53" t="s">
        <v>3</v>
      </c>
      <c r="N93" s="54" t="s">
        <v>47</v>
      </c>
      <c r="O93" s="54" t="s">
        <v>162</v>
      </c>
      <c r="P93" s="54" t="s">
        <v>163</v>
      </c>
      <c r="Q93" s="54" t="s">
        <v>164</v>
      </c>
      <c r="R93" s="54" t="s">
        <v>165</v>
      </c>
      <c r="S93" s="54" t="s">
        <v>166</v>
      </c>
      <c r="T93" s="55" t="s">
        <v>167</v>
      </c>
    </row>
    <row r="94" spans="2:63" s="1" customFormat="1" ht="22.9" customHeight="1">
      <c r="B94" s="29"/>
      <c r="C94" s="58" t="s">
        <v>168</v>
      </c>
      <c r="J94" s="113">
        <f>BK94</f>
        <v>0</v>
      </c>
      <c r="L94" s="29"/>
      <c r="M94" s="56"/>
      <c r="N94" s="47"/>
      <c r="O94" s="47"/>
      <c r="P94" s="114">
        <f>P95+P132</f>
        <v>39.856787000000004</v>
      </c>
      <c r="Q94" s="47"/>
      <c r="R94" s="114">
        <f>R95+R132</f>
        <v>5.8080944100000007</v>
      </c>
      <c r="S94" s="47"/>
      <c r="T94" s="115">
        <f>T95+T132</f>
        <v>0</v>
      </c>
      <c r="AT94" s="16" t="s">
        <v>76</v>
      </c>
      <c r="AU94" s="16" t="s">
        <v>145</v>
      </c>
      <c r="BK94" s="116">
        <f>BK95+BK132</f>
        <v>0</v>
      </c>
    </row>
    <row r="95" spans="2:63" s="11" customFormat="1" ht="25.9" customHeight="1">
      <c r="B95" s="117"/>
      <c r="D95" s="118" t="s">
        <v>76</v>
      </c>
      <c r="E95" s="119" t="s">
        <v>169</v>
      </c>
      <c r="F95" s="119" t="s">
        <v>170</v>
      </c>
      <c r="J95" s="120">
        <f>BK95</f>
        <v>0</v>
      </c>
      <c r="L95" s="117"/>
      <c r="M95" s="121"/>
      <c r="P95" s="122">
        <f>P96+P129</f>
        <v>39.856787000000004</v>
      </c>
      <c r="R95" s="122">
        <f>R96+R129</f>
        <v>5.8080944100000007</v>
      </c>
      <c r="T95" s="123">
        <f>T96+T129</f>
        <v>0</v>
      </c>
      <c r="AR95" s="118" t="s">
        <v>37</v>
      </c>
      <c r="AT95" s="124" t="s">
        <v>76</v>
      </c>
      <c r="AU95" s="124" t="s">
        <v>77</v>
      </c>
      <c r="AY95" s="118" t="s">
        <v>171</v>
      </c>
      <c r="BK95" s="125">
        <f>BK96+BK129</f>
        <v>0</v>
      </c>
    </row>
    <row r="96" spans="2:63" s="11" customFormat="1" ht="22.9" customHeight="1">
      <c r="B96" s="117"/>
      <c r="D96" s="118" t="s">
        <v>76</v>
      </c>
      <c r="E96" s="126" t="s">
        <v>228</v>
      </c>
      <c r="F96" s="126" t="s">
        <v>235</v>
      </c>
      <c r="J96" s="127">
        <f>BK96</f>
        <v>0</v>
      </c>
      <c r="L96" s="117"/>
      <c r="M96" s="121"/>
      <c r="P96" s="122">
        <f>SUM(P97:P128)</f>
        <v>28.223363000000006</v>
      </c>
      <c r="R96" s="122">
        <f>SUM(R97:R128)</f>
        <v>5.8080944100000007</v>
      </c>
      <c r="T96" s="123">
        <f>SUM(T97:T128)</f>
        <v>0</v>
      </c>
      <c r="AR96" s="118" t="s">
        <v>37</v>
      </c>
      <c r="AT96" s="124" t="s">
        <v>76</v>
      </c>
      <c r="AU96" s="124" t="s">
        <v>37</v>
      </c>
      <c r="AY96" s="118" t="s">
        <v>171</v>
      </c>
      <c r="BK96" s="125">
        <f>SUM(BK97:BK128)</f>
        <v>0</v>
      </c>
    </row>
    <row r="97" spans="2:65" s="1" customFormat="1" ht="37.9" customHeight="1">
      <c r="B97" s="128"/>
      <c r="C97" s="129" t="s">
        <v>37</v>
      </c>
      <c r="D97" s="129" t="s">
        <v>116</v>
      </c>
      <c r="E97" s="130" t="s">
        <v>1529</v>
      </c>
      <c r="F97" s="131" t="s">
        <v>1530</v>
      </c>
      <c r="G97" s="132" t="s">
        <v>244</v>
      </c>
      <c r="H97" s="133">
        <v>1</v>
      </c>
      <c r="I97" s="134">
        <v>0</v>
      </c>
      <c r="J97" s="134">
        <f>ROUND(I97*H97,2)</f>
        <v>0</v>
      </c>
      <c r="K97" s="135"/>
      <c r="L97" s="29"/>
      <c r="M97" s="136" t="s">
        <v>3</v>
      </c>
      <c r="N97" s="137" t="s">
        <v>48</v>
      </c>
      <c r="O97" s="138">
        <v>3.0988730000000002</v>
      </c>
      <c r="P97" s="138">
        <f>O97*H97</f>
        <v>3.0988730000000002</v>
      </c>
      <c r="Q97" s="138">
        <v>0.25735611000000003</v>
      </c>
      <c r="R97" s="138">
        <f>Q97*H97</f>
        <v>0.25735611000000003</v>
      </c>
      <c r="S97" s="138">
        <v>0</v>
      </c>
      <c r="T97" s="139">
        <f>S97*H97</f>
        <v>0</v>
      </c>
      <c r="AR97" s="140" t="s">
        <v>176</v>
      </c>
      <c r="AT97" s="140" t="s">
        <v>116</v>
      </c>
      <c r="AU97" s="140" t="s">
        <v>20</v>
      </c>
      <c r="AY97" s="16" t="s">
        <v>171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6" t="s">
        <v>37</v>
      </c>
      <c r="BK97" s="141">
        <f>ROUND(I97*H97,2)</f>
        <v>0</v>
      </c>
      <c r="BL97" s="16" t="s">
        <v>176</v>
      </c>
      <c r="BM97" s="140" t="s">
        <v>1531</v>
      </c>
    </row>
    <row r="98" spans="2:65" s="1" customFormat="1" ht="19.5">
      <c r="B98" s="29"/>
      <c r="D98" s="146" t="s">
        <v>134</v>
      </c>
      <c r="F98" s="158" t="s">
        <v>1532</v>
      </c>
      <c r="L98" s="29"/>
      <c r="M98" s="144"/>
      <c r="T98" s="50"/>
      <c r="AT98" s="16" t="s">
        <v>134</v>
      </c>
      <c r="AU98" s="16" t="s">
        <v>20</v>
      </c>
    </row>
    <row r="99" spans="2:65" s="12" customFormat="1">
      <c r="B99" s="145"/>
      <c r="D99" s="146" t="s">
        <v>180</v>
      </c>
      <c r="E99" s="147" t="s">
        <v>3</v>
      </c>
      <c r="F99" s="148" t="s">
        <v>1533</v>
      </c>
      <c r="H99" s="149">
        <v>1</v>
      </c>
      <c r="L99" s="145"/>
      <c r="M99" s="150"/>
      <c r="T99" s="151"/>
      <c r="AT99" s="147" t="s">
        <v>180</v>
      </c>
      <c r="AU99" s="147" t="s">
        <v>20</v>
      </c>
      <c r="AV99" s="12" t="s">
        <v>20</v>
      </c>
      <c r="AW99" s="12" t="s">
        <v>36</v>
      </c>
      <c r="AX99" s="12" t="s">
        <v>37</v>
      </c>
      <c r="AY99" s="147" t="s">
        <v>171</v>
      </c>
    </row>
    <row r="100" spans="2:65" s="1" customFormat="1" ht="78" customHeight="1">
      <c r="B100" s="128"/>
      <c r="C100" s="167" t="s">
        <v>20</v>
      </c>
      <c r="D100" s="167" t="s">
        <v>122</v>
      </c>
      <c r="E100" s="168" t="s">
        <v>798</v>
      </c>
      <c r="F100" s="169" t="s">
        <v>1534</v>
      </c>
      <c r="G100" s="170" t="s">
        <v>757</v>
      </c>
      <c r="H100" s="171">
        <v>1</v>
      </c>
      <c r="I100" s="172">
        <v>0</v>
      </c>
      <c r="J100" s="172">
        <f>ROUND(I100*H100,2)</f>
        <v>0</v>
      </c>
      <c r="K100" s="173"/>
      <c r="L100" s="174"/>
      <c r="M100" s="175" t="s">
        <v>3</v>
      </c>
      <c r="N100" s="176" t="s">
        <v>48</v>
      </c>
      <c r="O100" s="138">
        <v>0</v>
      </c>
      <c r="P100" s="138">
        <f>O100*H100</f>
        <v>0</v>
      </c>
      <c r="Q100" s="138">
        <v>0</v>
      </c>
      <c r="R100" s="138">
        <f>Q100*H100</f>
        <v>0</v>
      </c>
      <c r="S100" s="138">
        <v>0</v>
      </c>
      <c r="T100" s="139">
        <f>S100*H100</f>
        <v>0</v>
      </c>
      <c r="AR100" s="140" t="s">
        <v>223</v>
      </c>
      <c r="AT100" s="140" t="s">
        <v>122</v>
      </c>
      <c r="AU100" s="140" t="s">
        <v>20</v>
      </c>
      <c r="AY100" s="16" t="s">
        <v>171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6" t="s">
        <v>37</v>
      </c>
      <c r="BK100" s="141">
        <f>ROUND(I100*H100,2)</f>
        <v>0</v>
      </c>
      <c r="BL100" s="16" t="s">
        <v>176</v>
      </c>
      <c r="BM100" s="140" t="s">
        <v>1535</v>
      </c>
    </row>
    <row r="101" spans="2:65" s="1" customFormat="1" ht="37.9" customHeight="1">
      <c r="B101" s="128"/>
      <c r="C101" s="129" t="s">
        <v>189</v>
      </c>
      <c r="D101" s="129" t="s">
        <v>116</v>
      </c>
      <c r="E101" s="130" t="s">
        <v>1536</v>
      </c>
      <c r="F101" s="131" t="s">
        <v>1537</v>
      </c>
      <c r="G101" s="132" t="s">
        <v>244</v>
      </c>
      <c r="H101" s="133">
        <v>1</v>
      </c>
      <c r="I101" s="134">
        <v>0</v>
      </c>
      <c r="J101" s="134">
        <f>ROUND(I101*H101,2)</f>
        <v>0</v>
      </c>
      <c r="K101" s="135"/>
      <c r="L101" s="29"/>
      <c r="M101" s="136" t="s">
        <v>3</v>
      </c>
      <c r="N101" s="137" t="s">
        <v>48</v>
      </c>
      <c r="O101" s="138">
        <v>3.5112999999999999</v>
      </c>
      <c r="P101" s="138">
        <f>O101*H101</f>
        <v>3.5112999999999999</v>
      </c>
      <c r="Q101" s="138">
        <v>0.69120020000000004</v>
      </c>
      <c r="R101" s="138">
        <f>Q101*H101</f>
        <v>0.69120020000000004</v>
      </c>
      <c r="S101" s="138">
        <v>0</v>
      </c>
      <c r="T101" s="139">
        <f>S101*H101</f>
        <v>0</v>
      </c>
      <c r="AR101" s="140" t="s">
        <v>176</v>
      </c>
      <c r="AT101" s="140" t="s">
        <v>116</v>
      </c>
      <c r="AU101" s="140" t="s">
        <v>20</v>
      </c>
      <c r="AY101" s="16" t="s">
        <v>171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6" t="s">
        <v>37</v>
      </c>
      <c r="BK101" s="141">
        <f>ROUND(I101*H101,2)</f>
        <v>0</v>
      </c>
      <c r="BL101" s="16" t="s">
        <v>176</v>
      </c>
      <c r="BM101" s="140" t="s">
        <v>1538</v>
      </c>
    </row>
    <row r="102" spans="2:65" s="1" customFormat="1" ht="19.5">
      <c r="B102" s="29"/>
      <c r="D102" s="146" t="s">
        <v>134</v>
      </c>
      <c r="F102" s="158" t="s">
        <v>1532</v>
      </c>
      <c r="L102" s="29"/>
      <c r="M102" s="144"/>
      <c r="T102" s="50"/>
      <c r="AT102" s="16" t="s">
        <v>134</v>
      </c>
      <c r="AU102" s="16" t="s">
        <v>20</v>
      </c>
    </row>
    <row r="103" spans="2:65" s="12" customFormat="1">
      <c r="B103" s="145"/>
      <c r="D103" s="146" t="s">
        <v>180</v>
      </c>
      <c r="E103" s="147" t="s">
        <v>3</v>
      </c>
      <c r="F103" s="148" t="s">
        <v>1539</v>
      </c>
      <c r="H103" s="149">
        <v>1</v>
      </c>
      <c r="L103" s="145"/>
      <c r="M103" s="150"/>
      <c r="T103" s="151"/>
      <c r="AT103" s="147" t="s">
        <v>180</v>
      </c>
      <c r="AU103" s="147" t="s">
        <v>20</v>
      </c>
      <c r="AV103" s="12" t="s">
        <v>20</v>
      </c>
      <c r="AW103" s="12" t="s">
        <v>36</v>
      </c>
      <c r="AX103" s="12" t="s">
        <v>37</v>
      </c>
      <c r="AY103" s="147" t="s">
        <v>171</v>
      </c>
    </row>
    <row r="104" spans="2:65" s="1" customFormat="1" ht="78" customHeight="1">
      <c r="B104" s="128"/>
      <c r="C104" s="167" t="s">
        <v>176</v>
      </c>
      <c r="D104" s="167" t="s">
        <v>122</v>
      </c>
      <c r="E104" s="168" t="s">
        <v>807</v>
      </c>
      <c r="F104" s="169" t="s">
        <v>1540</v>
      </c>
      <c r="G104" s="170" t="s">
        <v>757</v>
      </c>
      <c r="H104" s="171">
        <v>1</v>
      </c>
      <c r="I104" s="172">
        <v>0</v>
      </c>
      <c r="J104" s="172">
        <f>ROUND(I104*H104,2)</f>
        <v>0</v>
      </c>
      <c r="K104" s="173"/>
      <c r="L104" s="174"/>
      <c r="M104" s="175" t="s">
        <v>3</v>
      </c>
      <c r="N104" s="176" t="s">
        <v>48</v>
      </c>
      <c r="O104" s="138">
        <v>0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223</v>
      </c>
      <c r="AT104" s="140" t="s">
        <v>122</v>
      </c>
      <c r="AU104" s="140" t="s">
        <v>20</v>
      </c>
      <c r="AY104" s="16" t="s">
        <v>171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6" t="s">
        <v>37</v>
      </c>
      <c r="BK104" s="141">
        <f>ROUND(I104*H104,2)</f>
        <v>0</v>
      </c>
      <c r="BL104" s="16" t="s">
        <v>176</v>
      </c>
      <c r="BM104" s="140" t="s">
        <v>1541</v>
      </c>
    </row>
    <row r="105" spans="2:65" s="1" customFormat="1" ht="37.9" customHeight="1">
      <c r="B105" s="128"/>
      <c r="C105" s="129" t="s">
        <v>201</v>
      </c>
      <c r="D105" s="129" t="s">
        <v>116</v>
      </c>
      <c r="E105" s="130" t="s">
        <v>1542</v>
      </c>
      <c r="F105" s="131" t="s">
        <v>1537</v>
      </c>
      <c r="G105" s="132" t="s">
        <v>244</v>
      </c>
      <c r="H105" s="133">
        <v>1</v>
      </c>
      <c r="I105" s="134">
        <v>0</v>
      </c>
      <c r="J105" s="134">
        <f>ROUND(I105*H105,2)</f>
        <v>0</v>
      </c>
      <c r="K105" s="135"/>
      <c r="L105" s="29"/>
      <c r="M105" s="136" t="s">
        <v>3</v>
      </c>
      <c r="N105" s="137" t="s">
        <v>48</v>
      </c>
      <c r="O105" s="138">
        <v>3.5112999999999999</v>
      </c>
      <c r="P105" s="138">
        <f>O105*H105</f>
        <v>3.5112999999999999</v>
      </c>
      <c r="Q105" s="138">
        <v>0.69120020000000004</v>
      </c>
      <c r="R105" s="138">
        <f>Q105*H105</f>
        <v>0.69120020000000004</v>
      </c>
      <c r="S105" s="138">
        <v>0</v>
      </c>
      <c r="T105" s="139">
        <f>S105*H105</f>
        <v>0</v>
      </c>
      <c r="AR105" s="140" t="s">
        <v>176</v>
      </c>
      <c r="AT105" s="140" t="s">
        <v>116</v>
      </c>
      <c r="AU105" s="140" t="s">
        <v>20</v>
      </c>
      <c r="AY105" s="16" t="s">
        <v>171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6" t="s">
        <v>37</v>
      </c>
      <c r="BK105" s="141">
        <f>ROUND(I105*H105,2)</f>
        <v>0</v>
      </c>
      <c r="BL105" s="16" t="s">
        <v>176</v>
      </c>
      <c r="BM105" s="140" t="s">
        <v>1543</v>
      </c>
    </row>
    <row r="106" spans="2:65" s="1" customFormat="1" ht="19.5">
      <c r="B106" s="29"/>
      <c r="D106" s="146" t="s">
        <v>134</v>
      </c>
      <c r="F106" s="158" t="s">
        <v>1532</v>
      </c>
      <c r="L106" s="29"/>
      <c r="M106" s="144"/>
      <c r="T106" s="50"/>
      <c r="AT106" s="16" t="s">
        <v>134</v>
      </c>
      <c r="AU106" s="16" t="s">
        <v>20</v>
      </c>
    </row>
    <row r="107" spans="2:65" s="12" customFormat="1">
      <c r="B107" s="145"/>
      <c r="D107" s="146" t="s">
        <v>180</v>
      </c>
      <c r="E107" s="147" t="s">
        <v>3</v>
      </c>
      <c r="F107" s="148" t="s">
        <v>1544</v>
      </c>
      <c r="H107" s="149">
        <v>1</v>
      </c>
      <c r="L107" s="145"/>
      <c r="M107" s="150"/>
      <c r="T107" s="151"/>
      <c r="AT107" s="147" t="s">
        <v>180</v>
      </c>
      <c r="AU107" s="147" t="s">
        <v>20</v>
      </c>
      <c r="AV107" s="12" t="s">
        <v>20</v>
      </c>
      <c r="AW107" s="12" t="s">
        <v>36</v>
      </c>
      <c r="AX107" s="12" t="s">
        <v>37</v>
      </c>
      <c r="AY107" s="147" t="s">
        <v>171</v>
      </c>
    </row>
    <row r="108" spans="2:65" s="1" customFormat="1" ht="78" customHeight="1">
      <c r="B108" s="128"/>
      <c r="C108" s="167" t="s">
        <v>209</v>
      </c>
      <c r="D108" s="167" t="s">
        <v>122</v>
      </c>
      <c r="E108" s="168" t="s">
        <v>823</v>
      </c>
      <c r="F108" s="169" t="s">
        <v>1545</v>
      </c>
      <c r="G108" s="170" t="s">
        <v>757</v>
      </c>
      <c r="H108" s="171">
        <v>1</v>
      </c>
      <c r="I108" s="172">
        <v>0</v>
      </c>
      <c r="J108" s="172">
        <f>ROUND(I108*H108,2)</f>
        <v>0</v>
      </c>
      <c r="K108" s="173"/>
      <c r="L108" s="174"/>
      <c r="M108" s="175" t="s">
        <v>3</v>
      </c>
      <c r="N108" s="176" t="s">
        <v>48</v>
      </c>
      <c r="O108" s="138">
        <v>0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9">
        <f>S108*H108</f>
        <v>0</v>
      </c>
      <c r="AR108" s="140" t="s">
        <v>223</v>
      </c>
      <c r="AT108" s="140" t="s">
        <v>122</v>
      </c>
      <c r="AU108" s="140" t="s">
        <v>20</v>
      </c>
      <c r="AY108" s="16" t="s">
        <v>171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6" t="s">
        <v>37</v>
      </c>
      <c r="BK108" s="141">
        <f>ROUND(I108*H108,2)</f>
        <v>0</v>
      </c>
      <c r="BL108" s="16" t="s">
        <v>176</v>
      </c>
      <c r="BM108" s="140" t="s">
        <v>1546</v>
      </c>
    </row>
    <row r="109" spans="2:65" s="1" customFormat="1" ht="37.9" customHeight="1">
      <c r="B109" s="128"/>
      <c r="C109" s="129" t="s">
        <v>217</v>
      </c>
      <c r="D109" s="129" t="s">
        <v>116</v>
      </c>
      <c r="E109" s="130" t="s">
        <v>1547</v>
      </c>
      <c r="F109" s="131" t="s">
        <v>1537</v>
      </c>
      <c r="G109" s="132" t="s">
        <v>244</v>
      </c>
      <c r="H109" s="133">
        <v>1</v>
      </c>
      <c r="I109" s="134">
        <v>0</v>
      </c>
      <c r="J109" s="134">
        <f>ROUND(I109*H109,2)</f>
        <v>0</v>
      </c>
      <c r="K109" s="135"/>
      <c r="L109" s="29"/>
      <c r="M109" s="136" t="s">
        <v>3</v>
      </c>
      <c r="N109" s="137" t="s">
        <v>48</v>
      </c>
      <c r="O109" s="138">
        <v>3.5112999999999999</v>
      </c>
      <c r="P109" s="138">
        <f>O109*H109</f>
        <v>3.5112999999999999</v>
      </c>
      <c r="Q109" s="138">
        <v>0.69120020000000004</v>
      </c>
      <c r="R109" s="138">
        <f>Q109*H109</f>
        <v>0.69120020000000004</v>
      </c>
      <c r="S109" s="138">
        <v>0</v>
      </c>
      <c r="T109" s="139">
        <f>S109*H109</f>
        <v>0</v>
      </c>
      <c r="AR109" s="140" t="s">
        <v>176</v>
      </c>
      <c r="AT109" s="140" t="s">
        <v>116</v>
      </c>
      <c r="AU109" s="140" t="s">
        <v>20</v>
      </c>
      <c r="AY109" s="16" t="s">
        <v>171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6" t="s">
        <v>37</v>
      </c>
      <c r="BK109" s="141">
        <f>ROUND(I109*H109,2)</f>
        <v>0</v>
      </c>
      <c r="BL109" s="16" t="s">
        <v>176</v>
      </c>
      <c r="BM109" s="140" t="s">
        <v>1548</v>
      </c>
    </row>
    <row r="110" spans="2:65" s="1" customFormat="1" ht="19.5">
      <c r="B110" s="29"/>
      <c r="D110" s="146" t="s">
        <v>134</v>
      </c>
      <c r="F110" s="158" t="s">
        <v>1532</v>
      </c>
      <c r="L110" s="29"/>
      <c r="M110" s="144"/>
      <c r="T110" s="50"/>
      <c r="AT110" s="16" t="s">
        <v>134</v>
      </c>
      <c r="AU110" s="16" t="s">
        <v>20</v>
      </c>
    </row>
    <row r="111" spans="2:65" s="12" customFormat="1">
      <c r="B111" s="145"/>
      <c r="D111" s="146" t="s">
        <v>180</v>
      </c>
      <c r="E111" s="147" t="s">
        <v>3</v>
      </c>
      <c r="F111" s="148" t="s">
        <v>1549</v>
      </c>
      <c r="H111" s="149">
        <v>1</v>
      </c>
      <c r="L111" s="145"/>
      <c r="M111" s="150"/>
      <c r="T111" s="151"/>
      <c r="AT111" s="147" t="s">
        <v>180</v>
      </c>
      <c r="AU111" s="147" t="s">
        <v>20</v>
      </c>
      <c r="AV111" s="12" t="s">
        <v>20</v>
      </c>
      <c r="AW111" s="12" t="s">
        <v>36</v>
      </c>
      <c r="AX111" s="12" t="s">
        <v>37</v>
      </c>
      <c r="AY111" s="147" t="s">
        <v>171</v>
      </c>
    </row>
    <row r="112" spans="2:65" s="1" customFormat="1" ht="128.65" customHeight="1">
      <c r="B112" s="128"/>
      <c r="C112" s="167" t="s">
        <v>223</v>
      </c>
      <c r="D112" s="167" t="s">
        <v>122</v>
      </c>
      <c r="E112" s="168" t="s">
        <v>831</v>
      </c>
      <c r="F112" s="169" t="s">
        <v>1550</v>
      </c>
      <c r="G112" s="170" t="s">
        <v>757</v>
      </c>
      <c r="H112" s="171">
        <v>1</v>
      </c>
      <c r="I112" s="172">
        <v>0</v>
      </c>
      <c r="J112" s="172">
        <f>ROUND(I112*H112,2)</f>
        <v>0</v>
      </c>
      <c r="K112" s="173"/>
      <c r="L112" s="174"/>
      <c r="M112" s="175" t="s">
        <v>3</v>
      </c>
      <c r="N112" s="176" t="s">
        <v>48</v>
      </c>
      <c r="O112" s="138">
        <v>0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223</v>
      </c>
      <c r="AT112" s="140" t="s">
        <v>122</v>
      </c>
      <c r="AU112" s="140" t="s">
        <v>20</v>
      </c>
      <c r="AY112" s="16" t="s">
        <v>171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6" t="s">
        <v>37</v>
      </c>
      <c r="BK112" s="141">
        <f>ROUND(I112*H112,2)</f>
        <v>0</v>
      </c>
      <c r="BL112" s="16" t="s">
        <v>176</v>
      </c>
      <c r="BM112" s="140" t="s">
        <v>1551</v>
      </c>
    </row>
    <row r="113" spans="2:65" s="1" customFormat="1" ht="37.9" customHeight="1">
      <c r="B113" s="128"/>
      <c r="C113" s="129" t="s">
        <v>228</v>
      </c>
      <c r="D113" s="129" t="s">
        <v>116</v>
      </c>
      <c r="E113" s="130" t="s">
        <v>1552</v>
      </c>
      <c r="F113" s="131" t="s">
        <v>1553</v>
      </c>
      <c r="G113" s="132" t="s">
        <v>244</v>
      </c>
      <c r="H113" s="133">
        <v>1</v>
      </c>
      <c r="I113" s="134">
        <v>0</v>
      </c>
      <c r="J113" s="134">
        <f>ROUND(I113*H113,2)</f>
        <v>0</v>
      </c>
      <c r="K113" s="135"/>
      <c r="L113" s="29"/>
      <c r="M113" s="136" t="s">
        <v>3</v>
      </c>
      <c r="N113" s="137" t="s">
        <v>48</v>
      </c>
      <c r="O113" s="138">
        <v>3.6476475000000002</v>
      </c>
      <c r="P113" s="138">
        <f>O113*H113</f>
        <v>3.6476475000000002</v>
      </c>
      <c r="Q113" s="138">
        <v>0.86928442500000003</v>
      </c>
      <c r="R113" s="138">
        <f>Q113*H113</f>
        <v>0.86928442500000003</v>
      </c>
      <c r="S113" s="138">
        <v>0</v>
      </c>
      <c r="T113" s="139">
        <f>S113*H113</f>
        <v>0</v>
      </c>
      <c r="AR113" s="140" t="s">
        <v>176</v>
      </c>
      <c r="AT113" s="140" t="s">
        <v>116</v>
      </c>
      <c r="AU113" s="140" t="s">
        <v>20</v>
      </c>
      <c r="AY113" s="16" t="s">
        <v>171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6" t="s">
        <v>37</v>
      </c>
      <c r="BK113" s="141">
        <f>ROUND(I113*H113,2)</f>
        <v>0</v>
      </c>
      <c r="BL113" s="16" t="s">
        <v>176</v>
      </c>
      <c r="BM113" s="140" t="s">
        <v>1554</v>
      </c>
    </row>
    <row r="114" spans="2:65" s="1" customFormat="1" ht="19.5">
      <c r="B114" s="29"/>
      <c r="D114" s="146" t="s">
        <v>134</v>
      </c>
      <c r="F114" s="158" t="s">
        <v>1532</v>
      </c>
      <c r="L114" s="29"/>
      <c r="M114" s="144"/>
      <c r="T114" s="50"/>
      <c r="AT114" s="16" t="s">
        <v>134</v>
      </c>
      <c r="AU114" s="16" t="s">
        <v>20</v>
      </c>
    </row>
    <row r="115" spans="2:65" s="12" customFormat="1">
      <c r="B115" s="145"/>
      <c r="D115" s="146" t="s">
        <v>180</v>
      </c>
      <c r="E115" s="147" t="s">
        <v>3</v>
      </c>
      <c r="F115" s="148" t="s">
        <v>1555</v>
      </c>
      <c r="H115" s="149">
        <v>1</v>
      </c>
      <c r="L115" s="145"/>
      <c r="M115" s="150"/>
      <c r="T115" s="151"/>
      <c r="AT115" s="147" t="s">
        <v>180</v>
      </c>
      <c r="AU115" s="147" t="s">
        <v>20</v>
      </c>
      <c r="AV115" s="12" t="s">
        <v>20</v>
      </c>
      <c r="AW115" s="12" t="s">
        <v>36</v>
      </c>
      <c r="AX115" s="12" t="s">
        <v>37</v>
      </c>
      <c r="AY115" s="147" t="s">
        <v>171</v>
      </c>
    </row>
    <row r="116" spans="2:65" s="1" customFormat="1" ht="111.75" customHeight="1">
      <c r="B116" s="128"/>
      <c r="C116" s="167" t="s">
        <v>236</v>
      </c>
      <c r="D116" s="167" t="s">
        <v>122</v>
      </c>
      <c r="E116" s="168" t="s">
        <v>1460</v>
      </c>
      <c r="F116" s="169" t="s">
        <v>1556</v>
      </c>
      <c r="G116" s="170" t="s">
        <v>757</v>
      </c>
      <c r="H116" s="171">
        <v>1</v>
      </c>
      <c r="I116" s="172">
        <v>0</v>
      </c>
      <c r="J116" s="172">
        <f>ROUND(I116*H116,2)</f>
        <v>0</v>
      </c>
      <c r="K116" s="173"/>
      <c r="L116" s="174"/>
      <c r="M116" s="175" t="s">
        <v>3</v>
      </c>
      <c r="N116" s="176" t="s">
        <v>48</v>
      </c>
      <c r="O116" s="138">
        <v>0</v>
      </c>
      <c r="P116" s="138">
        <f>O116*H116</f>
        <v>0</v>
      </c>
      <c r="Q116" s="138">
        <v>0</v>
      </c>
      <c r="R116" s="138">
        <f>Q116*H116</f>
        <v>0</v>
      </c>
      <c r="S116" s="138">
        <v>0</v>
      </c>
      <c r="T116" s="139">
        <f>S116*H116</f>
        <v>0</v>
      </c>
      <c r="AR116" s="140" t="s">
        <v>223</v>
      </c>
      <c r="AT116" s="140" t="s">
        <v>122</v>
      </c>
      <c r="AU116" s="140" t="s">
        <v>20</v>
      </c>
      <c r="AY116" s="16" t="s">
        <v>171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6" t="s">
        <v>37</v>
      </c>
      <c r="BK116" s="141">
        <f>ROUND(I116*H116,2)</f>
        <v>0</v>
      </c>
      <c r="BL116" s="16" t="s">
        <v>176</v>
      </c>
      <c r="BM116" s="140" t="s">
        <v>1557</v>
      </c>
    </row>
    <row r="117" spans="2:65" s="1" customFormat="1" ht="37.9" customHeight="1">
      <c r="B117" s="128"/>
      <c r="C117" s="129" t="s">
        <v>241</v>
      </c>
      <c r="D117" s="129" t="s">
        <v>116</v>
      </c>
      <c r="E117" s="130" t="s">
        <v>1558</v>
      </c>
      <c r="F117" s="131" t="s">
        <v>1553</v>
      </c>
      <c r="G117" s="132" t="s">
        <v>244</v>
      </c>
      <c r="H117" s="133">
        <v>1</v>
      </c>
      <c r="I117" s="134">
        <v>0</v>
      </c>
      <c r="J117" s="134">
        <f>ROUND(I117*H117,2)</f>
        <v>0</v>
      </c>
      <c r="K117" s="135"/>
      <c r="L117" s="29"/>
      <c r="M117" s="136" t="s">
        <v>3</v>
      </c>
      <c r="N117" s="137" t="s">
        <v>48</v>
      </c>
      <c r="O117" s="138">
        <v>3.6476475000000002</v>
      </c>
      <c r="P117" s="138">
        <f>O117*H117</f>
        <v>3.6476475000000002</v>
      </c>
      <c r="Q117" s="138">
        <v>0.86928442500000003</v>
      </c>
      <c r="R117" s="138">
        <f>Q117*H117</f>
        <v>0.86928442500000003</v>
      </c>
      <c r="S117" s="138">
        <v>0</v>
      </c>
      <c r="T117" s="139">
        <f>S117*H117</f>
        <v>0</v>
      </c>
      <c r="AR117" s="140" t="s">
        <v>176</v>
      </c>
      <c r="AT117" s="140" t="s">
        <v>116</v>
      </c>
      <c r="AU117" s="140" t="s">
        <v>20</v>
      </c>
      <c r="AY117" s="16" t="s">
        <v>171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6" t="s">
        <v>37</v>
      </c>
      <c r="BK117" s="141">
        <f>ROUND(I117*H117,2)</f>
        <v>0</v>
      </c>
      <c r="BL117" s="16" t="s">
        <v>176</v>
      </c>
      <c r="BM117" s="140" t="s">
        <v>1559</v>
      </c>
    </row>
    <row r="118" spans="2:65" s="1" customFormat="1" ht="19.5">
      <c r="B118" s="29"/>
      <c r="D118" s="146" t="s">
        <v>134</v>
      </c>
      <c r="F118" s="158" t="s">
        <v>1532</v>
      </c>
      <c r="L118" s="29"/>
      <c r="M118" s="144"/>
      <c r="T118" s="50"/>
      <c r="AT118" s="16" t="s">
        <v>134</v>
      </c>
      <c r="AU118" s="16" t="s">
        <v>20</v>
      </c>
    </row>
    <row r="119" spans="2:65" s="12" customFormat="1">
      <c r="B119" s="145"/>
      <c r="D119" s="146" t="s">
        <v>180</v>
      </c>
      <c r="E119" s="147" t="s">
        <v>3</v>
      </c>
      <c r="F119" s="148" t="s">
        <v>1560</v>
      </c>
      <c r="H119" s="149">
        <v>1</v>
      </c>
      <c r="L119" s="145"/>
      <c r="M119" s="150"/>
      <c r="T119" s="151"/>
      <c r="AT119" s="147" t="s">
        <v>180</v>
      </c>
      <c r="AU119" s="147" t="s">
        <v>20</v>
      </c>
      <c r="AV119" s="12" t="s">
        <v>20</v>
      </c>
      <c r="AW119" s="12" t="s">
        <v>36</v>
      </c>
      <c r="AX119" s="12" t="s">
        <v>37</v>
      </c>
      <c r="AY119" s="147" t="s">
        <v>171</v>
      </c>
    </row>
    <row r="120" spans="2:65" s="1" customFormat="1" ht="78" customHeight="1">
      <c r="B120" s="128"/>
      <c r="C120" s="167" t="s">
        <v>248</v>
      </c>
      <c r="D120" s="167" t="s">
        <v>122</v>
      </c>
      <c r="E120" s="168" t="s">
        <v>1467</v>
      </c>
      <c r="F120" s="169" t="s">
        <v>1561</v>
      </c>
      <c r="G120" s="170" t="s">
        <v>757</v>
      </c>
      <c r="H120" s="171">
        <v>1</v>
      </c>
      <c r="I120" s="172">
        <v>0</v>
      </c>
      <c r="J120" s="172">
        <f>ROUND(I120*H120,2)</f>
        <v>0</v>
      </c>
      <c r="K120" s="173"/>
      <c r="L120" s="174"/>
      <c r="M120" s="175" t="s">
        <v>3</v>
      </c>
      <c r="N120" s="176" t="s">
        <v>48</v>
      </c>
      <c r="O120" s="138">
        <v>0</v>
      </c>
      <c r="P120" s="138">
        <f>O120*H120</f>
        <v>0</v>
      </c>
      <c r="Q120" s="138">
        <v>0</v>
      </c>
      <c r="R120" s="138">
        <f>Q120*H120</f>
        <v>0</v>
      </c>
      <c r="S120" s="138">
        <v>0</v>
      </c>
      <c r="T120" s="139">
        <f>S120*H120</f>
        <v>0</v>
      </c>
      <c r="AR120" s="140" t="s">
        <v>223</v>
      </c>
      <c r="AT120" s="140" t="s">
        <v>122</v>
      </c>
      <c r="AU120" s="140" t="s">
        <v>20</v>
      </c>
      <c r="AY120" s="16" t="s">
        <v>171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6" t="s">
        <v>37</v>
      </c>
      <c r="BK120" s="141">
        <f>ROUND(I120*H120,2)</f>
        <v>0</v>
      </c>
      <c r="BL120" s="16" t="s">
        <v>176</v>
      </c>
      <c r="BM120" s="140" t="s">
        <v>1562</v>
      </c>
    </row>
    <row r="121" spans="2:65" s="1" customFormat="1" ht="37.9" customHeight="1">
      <c r="B121" s="128"/>
      <c r="C121" s="129" t="s">
        <v>253</v>
      </c>
      <c r="D121" s="129" t="s">
        <v>116</v>
      </c>
      <c r="E121" s="130" t="s">
        <v>1563</v>
      </c>
      <c r="F121" s="131" t="s">
        <v>1553</v>
      </c>
      <c r="G121" s="132" t="s">
        <v>244</v>
      </c>
      <c r="H121" s="133">
        <v>1</v>
      </c>
      <c r="I121" s="134">
        <v>0</v>
      </c>
      <c r="J121" s="134">
        <f>ROUND(I121*H121,2)</f>
        <v>0</v>
      </c>
      <c r="K121" s="135"/>
      <c r="L121" s="29"/>
      <c r="M121" s="136" t="s">
        <v>3</v>
      </c>
      <c r="N121" s="137" t="s">
        <v>48</v>
      </c>
      <c r="O121" s="138">
        <v>3.6476475000000002</v>
      </c>
      <c r="P121" s="138">
        <f>O121*H121</f>
        <v>3.6476475000000002</v>
      </c>
      <c r="Q121" s="138">
        <v>0.86928442500000003</v>
      </c>
      <c r="R121" s="138">
        <f>Q121*H121</f>
        <v>0.86928442500000003</v>
      </c>
      <c r="S121" s="138">
        <v>0</v>
      </c>
      <c r="T121" s="139">
        <f>S121*H121</f>
        <v>0</v>
      </c>
      <c r="AR121" s="140" t="s">
        <v>176</v>
      </c>
      <c r="AT121" s="140" t="s">
        <v>116</v>
      </c>
      <c r="AU121" s="140" t="s">
        <v>20</v>
      </c>
      <c r="AY121" s="16" t="s">
        <v>171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37</v>
      </c>
      <c r="BK121" s="141">
        <f>ROUND(I121*H121,2)</f>
        <v>0</v>
      </c>
      <c r="BL121" s="16" t="s">
        <v>176</v>
      </c>
      <c r="BM121" s="140" t="s">
        <v>1564</v>
      </c>
    </row>
    <row r="122" spans="2:65" s="1" customFormat="1" ht="19.5">
      <c r="B122" s="29"/>
      <c r="D122" s="146" t="s">
        <v>134</v>
      </c>
      <c r="F122" s="158" t="s">
        <v>1532</v>
      </c>
      <c r="L122" s="29"/>
      <c r="M122" s="144"/>
      <c r="T122" s="50"/>
      <c r="AT122" s="16" t="s">
        <v>134</v>
      </c>
      <c r="AU122" s="16" t="s">
        <v>20</v>
      </c>
    </row>
    <row r="123" spans="2:65" s="12" customFormat="1">
      <c r="B123" s="145"/>
      <c r="D123" s="146" t="s">
        <v>180</v>
      </c>
      <c r="E123" s="147" t="s">
        <v>3</v>
      </c>
      <c r="F123" s="148" t="s">
        <v>1565</v>
      </c>
      <c r="H123" s="149">
        <v>1</v>
      </c>
      <c r="L123" s="145"/>
      <c r="M123" s="150"/>
      <c r="T123" s="151"/>
      <c r="AT123" s="147" t="s">
        <v>180</v>
      </c>
      <c r="AU123" s="147" t="s">
        <v>20</v>
      </c>
      <c r="AV123" s="12" t="s">
        <v>20</v>
      </c>
      <c r="AW123" s="12" t="s">
        <v>36</v>
      </c>
      <c r="AX123" s="12" t="s">
        <v>37</v>
      </c>
      <c r="AY123" s="147" t="s">
        <v>171</v>
      </c>
    </row>
    <row r="124" spans="2:65" s="1" customFormat="1" ht="66.75" customHeight="1">
      <c r="B124" s="128"/>
      <c r="C124" s="167" t="s">
        <v>259</v>
      </c>
      <c r="D124" s="167" t="s">
        <v>122</v>
      </c>
      <c r="E124" s="168" t="s">
        <v>1474</v>
      </c>
      <c r="F124" s="169" t="s">
        <v>1566</v>
      </c>
      <c r="G124" s="170" t="s">
        <v>757</v>
      </c>
      <c r="H124" s="171">
        <v>1</v>
      </c>
      <c r="I124" s="172">
        <v>0</v>
      </c>
      <c r="J124" s="172">
        <f>ROUND(I124*H124,2)</f>
        <v>0</v>
      </c>
      <c r="K124" s="173"/>
      <c r="L124" s="174"/>
      <c r="M124" s="175" t="s">
        <v>3</v>
      </c>
      <c r="N124" s="176" t="s">
        <v>48</v>
      </c>
      <c r="O124" s="138">
        <v>0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223</v>
      </c>
      <c r="AT124" s="140" t="s">
        <v>122</v>
      </c>
      <c r="AU124" s="140" t="s">
        <v>20</v>
      </c>
      <c r="AY124" s="16" t="s">
        <v>171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6" t="s">
        <v>37</v>
      </c>
      <c r="BK124" s="141">
        <f>ROUND(I124*H124,2)</f>
        <v>0</v>
      </c>
      <c r="BL124" s="16" t="s">
        <v>176</v>
      </c>
      <c r="BM124" s="140" t="s">
        <v>1567</v>
      </c>
    </row>
    <row r="125" spans="2:65" s="1" customFormat="1" ht="37.9" customHeight="1">
      <c r="B125" s="128"/>
      <c r="C125" s="129" t="s">
        <v>9</v>
      </c>
      <c r="D125" s="129" t="s">
        <v>116</v>
      </c>
      <c r="E125" s="130" t="s">
        <v>1568</v>
      </c>
      <c r="F125" s="131" t="s">
        <v>1553</v>
      </c>
      <c r="G125" s="132" t="s">
        <v>244</v>
      </c>
      <c r="H125" s="133">
        <v>1</v>
      </c>
      <c r="I125" s="134">
        <v>0</v>
      </c>
      <c r="J125" s="134">
        <f>ROUND(I125*H125,2)</f>
        <v>0</v>
      </c>
      <c r="K125" s="135"/>
      <c r="L125" s="29"/>
      <c r="M125" s="136" t="s">
        <v>3</v>
      </c>
      <c r="N125" s="137" t="s">
        <v>48</v>
      </c>
      <c r="O125" s="138">
        <v>3.6476475000000002</v>
      </c>
      <c r="P125" s="138">
        <f>O125*H125</f>
        <v>3.6476475000000002</v>
      </c>
      <c r="Q125" s="138">
        <v>0.86928442500000003</v>
      </c>
      <c r="R125" s="138">
        <f>Q125*H125</f>
        <v>0.86928442500000003</v>
      </c>
      <c r="S125" s="138">
        <v>0</v>
      </c>
      <c r="T125" s="139">
        <f>S125*H125</f>
        <v>0</v>
      </c>
      <c r="AR125" s="140" t="s">
        <v>176</v>
      </c>
      <c r="AT125" s="140" t="s">
        <v>116</v>
      </c>
      <c r="AU125" s="140" t="s">
        <v>20</v>
      </c>
      <c r="AY125" s="16" t="s">
        <v>171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37</v>
      </c>
      <c r="BK125" s="141">
        <f>ROUND(I125*H125,2)</f>
        <v>0</v>
      </c>
      <c r="BL125" s="16" t="s">
        <v>176</v>
      </c>
      <c r="BM125" s="140" t="s">
        <v>1569</v>
      </c>
    </row>
    <row r="126" spans="2:65" s="1" customFormat="1" ht="19.5">
      <c r="B126" s="29"/>
      <c r="D126" s="146" t="s">
        <v>134</v>
      </c>
      <c r="F126" s="158" t="s">
        <v>1532</v>
      </c>
      <c r="L126" s="29"/>
      <c r="M126" s="144"/>
      <c r="T126" s="50"/>
      <c r="AT126" s="16" t="s">
        <v>134</v>
      </c>
      <c r="AU126" s="16" t="s">
        <v>20</v>
      </c>
    </row>
    <row r="127" spans="2:65" s="12" customFormat="1">
      <c r="B127" s="145"/>
      <c r="D127" s="146" t="s">
        <v>180</v>
      </c>
      <c r="E127" s="147" t="s">
        <v>3</v>
      </c>
      <c r="F127" s="148" t="s">
        <v>1570</v>
      </c>
      <c r="H127" s="149">
        <v>1</v>
      </c>
      <c r="L127" s="145"/>
      <c r="M127" s="150"/>
      <c r="T127" s="151"/>
      <c r="AT127" s="147" t="s">
        <v>180</v>
      </c>
      <c r="AU127" s="147" t="s">
        <v>20</v>
      </c>
      <c r="AV127" s="12" t="s">
        <v>20</v>
      </c>
      <c r="AW127" s="12" t="s">
        <v>36</v>
      </c>
      <c r="AX127" s="12" t="s">
        <v>37</v>
      </c>
      <c r="AY127" s="147" t="s">
        <v>171</v>
      </c>
    </row>
    <row r="128" spans="2:65" s="1" customFormat="1" ht="101.25" customHeight="1">
      <c r="B128" s="128"/>
      <c r="C128" s="167" t="s">
        <v>272</v>
      </c>
      <c r="D128" s="167" t="s">
        <v>122</v>
      </c>
      <c r="E128" s="168" t="s">
        <v>1482</v>
      </c>
      <c r="F128" s="169" t="s">
        <v>1571</v>
      </c>
      <c r="G128" s="170" t="s">
        <v>757</v>
      </c>
      <c r="H128" s="171">
        <v>1</v>
      </c>
      <c r="I128" s="172">
        <v>0</v>
      </c>
      <c r="J128" s="172">
        <f>ROUND(I128*H128,2)</f>
        <v>0</v>
      </c>
      <c r="K128" s="173"/>
      <c r="L128" s="174"/>
      <c r="M128" s="175" t="s">
        <v>3</v>
      </c>
      <c r="N128" s="176" t="s">
        <v>48</v>
      </c>
      <c r="O128" s="138">
        <v>0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223</v>
      </c>
      <c r="AT128" s="140" t="s">
        <v>122</v>
      </c>
      <c r="AU128" s="140" t="s">
        <v>20</v>
      </c>
      <c r="AY128" s="16" t="s">
        <v>171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37</v>
      </c>
      <c r="BK128" s="141">
        <f>ROUND(I128*H128,2)</f>
        <v>0</v>
      </c>
      <c r="BL128" s="16" t="s">
        <v>176</v>
      </c>
      <c r="BM128" s="140" t="s">
        <v>1572</v>
      </c>
    </row>
    <row r="129" spans="2:65" s="11" customFormat="1" ht="22.9" customHeight="1">
      <c r="B129" s="117"/>
      <c r="D129" s="118" t="s">
        <v>76</v>
      </c>
      <c r="E129" s="126" t="s">
        <v>543</v>
      </c>
      <c r="F129" s="126" t="s">
        <v>544</v>
      </c>
      <c r="J129" s="127">
        <f>BK129</f>
        <v>0</v>
      </c>
      <c r="L129" s="117"/>
      <c r="M129" s="121"/>
      <c r="P129" s="122">
        <f>SUM(P130:P131)</f>
        <v>11.633424</v>
      </c>
      <c r="R129" s="122">
        <f>SUM(R130:R131)</f>
        <v>0</v>
      </c>
      <c r="T129" s="123">
        <f>SUM(T130:T131)</f>
        <v>0</v>
      </c>
      <c r="AR129" s="118" t="s">
        <v>37</v>
      </c>
      <c r="AT129" s="124" t="s">
        <v>76</v>
      </c>
      <c r="AU129" s="124" t="s">
        <v>37</v>
      </c>
      <c r="AY129" s="118" t="s">
        <v>171</v>
      </c>
      <c r="BK129" s="125">
        <f>SUM(BK130:BK131)</f>
        <v>0</v>
      </c>
    </row>
    <row r="130" spans="2:65" s="1" customFormat="1" ht="24.2" customHeight="1">
      <c r="B130" s="128"/>
      <c r="C130" s="129" t="s">
        <v>279</v>
      </c>
      <c r="D130" s="129" t="s">
        <v>116</v>
      </c>
      <c r="E130" s="130" t="s">
        <v>545</v>
      </c>
      <c r="F130" s="131" t="s">
        <v>546</v>
      </c>
      <c r="G130" s="132" t="s">
        <v>275</v>
      </c>
      <c r="H130" s="133">
        <v>5.8079999999999998</v>
      </c>
      <c r="I130" s="134">
        <v>0</v>
      </c>
      <c r="J130" s="134">
        <f>ROUND(I130*H130,2)</f>
        <v>0</v>
      </c>
      <c r="K130" s="135"/>
      <c r="L130" s="29"/>
      <c r="M130" s="136" t="s">
        <v>3</v>
      </c>
      <c r="N130" s="137" t="s">
        <v>48</v>
      </c>
      <c r="O130" s="138">
        <v>2.0030000000000001</v>
      </c>
      <c r="P130" s="138">
        <f>O130*H130</f>
        <v>11.633424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176</v>
      </c>
      <c r="AT130" s="140" t="s">
        <v>116</v>
      </c>
      <c r="AU130" s="140" t="s">
        <v>20</v>
      </c>
      <c r="AY130" s="16" t="s">
        <v>171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37</v>
      </c>
      <c r="BK130" s="141">
        <f>ROUND(I130*H130,2)</f>
        <v>0</v>
      </c>
      <c r="BL130" s="16" t="s">
        <v>176</v>
      </c>
      <c r="BM130" s="140" t="s">
        <v>1573</v>
      </c>
    </row>
    <row r="131" spans="2:65" s="1" customFormat="1">
      <c r="B131" s="29"/>
      <c r="D131" s="142" t="s">
        <v>178</v>
      </c>
      <c r="F131" s="143" t="s">
        <v>548</v>
      </c>
      <c r="L131" s="29"/>
      <c r="M131" s="144"/>
      <c r="T131" s="50"/>
      <c r="AT131" s="16" t="s">
        <v>178</v>
      </c>
      <c r="AU131" s="16" t="s">
        <v>20</v>
      </c>
    </row>
    <row r="132" spans="2:65" s="11" customFormat="1" ht="25.9" customHeight="1">
      <c r="B132" s="117"/>
      <c r="D132" s="118" t="s">
        <v>76</v>
      </c>
      <c r="E132" s="119" t="s">
        <v>344</v>
      </c>
      <c r="F132" s="119" t="s">
        <v>345</v>
      </c>
      <c r="J132" s="120">
        <f>BK132</f>
        <v>0</v>
      </c>
      <c r="L132" s="117"/>
      <c r="M132" s="121"/>
      <c r="P132" s="122">
        <f>P133+P137+P141+P148+P155</f>
        <v>0</v>
      </c>
      <c r="R132" s="122">
        <f>R133+R137+R141+R148+R155</f>
        <v>0</v>
      </c>
      <c r="T132" s="123">
        <f>T133+T137+T141+T148+T155</f>
        <v>0</v>
      </c>
      <c r="AR132" s="118" t="s">
        <v>201</v>
      </c>
      <c r="AT132" s="124" t="s">
        <v>76</v>
      </c>
      <c r="AU132" s="124" t="s">
        <v>77</v>
      </c>
      <c r="AY132" s="118" t="s">
        <v>171</v>
      </c>
      <c r="BK132" s="125">
        <f>BK133+BK137+BK141+BK148+BK155</f>
        <v>0</v>
      </c>
    </row>
    <row r="133" spans="2:65" s="11" customFormat="1" ht="22.9" customHeight="1">
      <c r="B133" s="117"/>
      <c r="D133" s="118" t="s">
        <v>76</v>
      </c>
      <c r="E133" s="126" t="s">
        <v>346</v>
      </c>
      <c r="F133" s="126" t="s">
        <v>347</v>
      </c>
      <c r="J133" s="127">
        <f>BK133</f>
        <v>0</v>
      </c>
      <c r="L133" s="117"/>
      <c r="M133" s="121"/>
      <c r="P133" s="122">
        <f>SUM(P134:P136)</f>
        <v>0</v>
      </c>
      <c r="R133" s="122">
        <f>SUM(R134:R136)</f>
        <v>0</v>
      </c>
      <c r="T133" s="123">
        <f>SUM(T134:T136)</f>
        <v>0</v>
      </c>
      <c r="AR133" s="118" t="s">
        <v>201</v>
      </c>
      <c r="AT133" s="124" t="s">
        <v>76</v>
      </c>
      <c r="AU133" s="124" t="s">
        <v>37</v>
      </c>
      <c r="AY133" s="118" t="s">
        <v>171</v>
      </c>
      <c r="BK133" s="125">
        <f>SUM(BK134:BK136)</f>
        <v>0</v>
      </c>
    </row>
    <row r="134" spans="2:65" s="1" customFormat="1" ht="16.5" customHeight="1">
      <c r="B134" s="128"/>
      <c r="C134" s="129" t="s">
        <v>286</v>
      </c>
      <c r="D134" s="129" t="s">
        <v>116</v>
      </c>
      <c r="E134" s="130" t="s">
        <v>349</v>
      </c>
      <c r="F134" s="131" t="s">
        <v>347</v>
      </c>
      <c r="G134" s="132" t="s">
        <v>350</v>
      </c>
      <c r="H134" s="133">
        <v>1</v>
      </c>
      <c r="I134" s="134">
        <v>0</v>
      </c>
      <c r="J134" s="134">
        <f>ROUND(I134*H134,2)</f>
        <v>0</v>
      </c>
      <c r="K134" s="135"/>
      <c r="L134" s="29"/>
      <c r="M134" s="136" t="s">
        <v>3</v>
      </c>
      <c r="N134" s="137" t="s">
        <v>48</v>
      </c>
      <c r="O134" s="138">
        <v>0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351</v>
      </c>
      <c r="AT134" s="140" t="s">
        <v>116</v>
      </c>
      <c r="AU134" s="140" t="s">
        <v>20</v>
      </c>
      <c r="AY134" s="16" t="s">
        <v>171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37</v>
      </c>
      <c r="BK134" s="141">
        <f>ROUND(I134*H134,2)</f>
        <v>0</v>
      </c>
      <c r="BL134" s="16" t="s">
        <v>351</v>
      </c>
      <c r="BM134" s="140" t="s">
        <v>1574</v>
      </c>
    </row>
    <row r="135" spans="2:65" s="1" customFormat="1">
      <c r="B135" s="29"/>
      <c r="D135" s="142" t="s">
        <v>178</v>
      </c>
      <c r="F135" s="143" t="s">
        <v>353</v>
      </c>
      <c r="L135" s="29"/>
      <c r="M135" s="144"/>
      <c r="T135" s="50"/>
      <c r="AT135" s="16" t="s">
        <v>178</v>
      </c>
      <c r="AU135" s="16" t="s">
        <v>20</v>
      </c>
    </row>
    <row r="136" spans="2:65" s="1" customFormat="1" ht="58.5">
      <c r="B136" s="29"/>
      <c r="D136" s="146" t="s">
        <v>134</v>
      </c>
      <c r="F136" s="158" t="s">
        <v>354</v>
      </c>
      <c r="L136" s="29"/>
      <c r="M136" s="144"/>
      <c r="T136" s="50"/>
      <c r="AT136" s="16" t="s">
        <v>134</v>
      </c>
      <c r="AU136" s="16" t="s">
        <v>20</v>
      </c>
    </row>
    <row r="137" spans="2:65" s="11" customFormat="1" ht="22.9" customHeight="1">
      <c r="B137" s="117"/>
      <c r="D137" s="118" t="s">
        <v>76</v>
      </c>
      <c r="E137" s="126" t="s">
        <v>355</v>
      </c>
      <c r="F137" s="126" t="s">
        <v>356</v>
      </c>
      <c r="J137" s="127">
        <f>BK137</f>
        <v>0</v>
      </c>
      <c r="L137" s="117"/>
      <c r="M137" s="121"/>
      <c r="P137" s="122">
        <f>SUM(P138:P140)</f>
        <v>0</v>
      </c>
      <c r="R137" s="122">
        <f>SUM(R138:R140)</f>
        <v>0</v>
      </c>
      <c r="T137" s="123">
        <f>SUM(T138:T140)</f>
        <v>0</v>
      </c>
      <c r="AR137" s="118" t="s">
        <v>201</v>
      </c>
      <c r="AT137" s="124" t="s">
        <v>76</v>
      </c>
      <c r="AU137" s="124" t="s">
        <v>37</v>
      </c>
      <c r="AY137" s="118" t="s">
        <v>171</v>
      </c>
      <c r="BK137" s="125">
        <f>SUM(BK138:BK140)</f>
        <v>0</v>
      </c>
    </row>
    <row r="138" spans="2:65" s="1" customFormat="1" ht="16.5" customHeight="1">
      <c r="B138" s="128"/>
      <c r="C138" s="129" t="s">
        <v>292</v>
      </c>
      <c r="D138" s="129" t="s">
        <v>116</v>
      </c>
      <c r="E138" s="130" t="s">
        <v>358</v>
      </c>
      <c r="F138" s="131" t="s">
        <v>356</v>
      </c>
      <c r="G138" s="132" t="s">
        <v>350</v>
      </c>
      <c r="H138" s="133">
        <v>1</v>
      </c>
      <c r="I138" s="134">
        <v>0</v>
      </c>
      <c r="J138" s="134">
        <f>ROUND(I138*H138,2)</f>
        <v>0</v>
      </c>
      <c r="K138" s="135"/>
      <c r="L138" s="29"/>
      <c r="M138" s="136" t="s">
        <v>3</v>
      </c>
      <c r="N138" s="137" t="s">
        <v>48</v>
      </c>
      <c r="O138" s="138">
        <v>0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351</v>
      </c>
      <c r="AT138" s="140" t="s">
        <v>116</v>
      </c>
      <c r="AU138" s="140" t="s">
        <v>20</v>
      </c>
      <c r="AY138" s="16" t="s">
        <v>171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37</v>
      </c>
      <c r="BK138" s="141">
        <f>ROUND(I138*H138,2)</f>
        <v>0</v>
      </c>
      <c r="BL138" s="16" t="s">
        <v>351</v>
      </c>
      <c r="BM138" s="140" t="s">
        <v>1575</v>
      </c>
    </row>
    <row r="139" spans="2:65" s="1" customFormat="1">
      <c r="B139" s="29"/>
      <c r="D139" s="142" t="s">
        <v>178</v>
      </c>
      <c r="F139" s="143" t="s">
        <v>360</v>
      </c>
      <c r="L139" s="29"/>
      <c r="M139" s="144"/>
      <c r="T139" s="50"/>
      <c r="AT139" s="16" t="s">
        <v>178</v>
      </c>
      <c r="AU139" s="16" t="s">
        <v>20</v>
      </c>
    </row>
    <row r="140" spans="2:65" s="1" customFormat="1" ht="126.75">
      <c r="B140" s="29"/>
      <c r="D140" s="146" t="s">
        <v>134</v>
      </c>
      <c r="F140" s="158" t="s">
        <v>361</v>
      </c>
      <c r="L140" s="29"/>
      <c r="M140" s="144"/>
      <c r="T140" s="50"/>
      <c r="AT140" s="16" t="s">
        <v>134</v>
      </c>
      <c r="AU140" s="16" t="s">
        <v>20</v>
      </c>
    </row>
    <row r="141" spans="2:65" s="11" customFormat="1" ht="22.9" customHeight="1">
      <c r="B141" s="117"/>
      <c r="D141" s="118" t="s">
        <v>76</v>
      </c>
      <c r="E141" s="126" t="s">
        <v>362</v>
      </c>
      <c r="F141" s="126" t="s">
        <v>363</v>
      </c>
      <c r="J141" s="127">
        <f>BK141</f>
        <v>0</v>
      </c>
      <c r="L141" s="117"/>
      <c r="M141" s="121"/>
      <c r="P141" s="122">
        <f>SUM(P142:P147)</f>
        <v>0</v>
      </c>
      <c r="R141" s="122">
        <f>SUM(R142:R147)</f>
        <v>0</v>
      </c>
      <c r="T141" s="123">
        <f>SUM(T142:T147)</f>
        <v>0</v>
      </c>
      <c r="AR141" s="118" t="s">
        <v>201</v>
      </c>
      <c r="AT141" s="124" t="s">
        <v>76</v>
      </c>
      <c r="AU141" s="124" t="s">
        <v>37</v>
      </c>
      <c r="AY141" s="118" t="s">
        <v>171</v>
      </c>
      <c r="BK141" s="125">
        <f>SUM(BK142:BK147)</f>
        <v>0</v>
      </c>
    </row>
    <row r="142" spans="2:65" s="1" customFormat="1" ht="16.5" customHeight="1">
      <c r="B142" s="128"/>
      <c r="C142" s="129" t="s">
        <v>298</v>
      </c>
      <c r="D142" s="129" t="s">
        <v>116</v>
      </c>
      <c r="E142" s="130" t="s">
        <v>365</v>
      </c>
      <c r="F142" s="131" t="s">
        <v>363</v>
      </c>
      <c r="G142" s="132" t="s">
        <v>366</v>
      </c>
      <c r="H142" s="133">
        <v>3730.3</v>
      </c>
      <c r="I142" s="134">
        <v>0</v>
      </c>
      <c r="J142" s="134">
        <f>ROUND(I142*H142,2)</f>
        <v>0</v>
      </c>
      <c r="K142" s="135"/>
      <c r="L142" s="29"/>
      <c r="M142" s="136" t="s">
        <v>3</v>
      </c>
      <c r="N142" s="137" t="s">
        <v>48</v>
      </c>
      <c r="O142" s="138">
        <v>0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351</v>
      </c>
      <c r="AT142" s="140" t="s">
        <v>116</v>
      </c>
      <c r="AU142" s="140" t="s">
        <v>20</v>
      </c>
      <c r="AY142" s="16" t="s">
        <v>171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37</v>
      </c>
      <c r="BK142" s="141">
        <f>ROUND(I142*H142,2)</f>
        <v>0</v>
      </c>
      <c r="BL142" s="16" t="s">
        <v>351</v>
      </c>
      <c r="BM142" s="140" t="s">
        <v>1576</v>
      </c>
    </row>
    <row r="143" spans="2:65" s="1" customFormat="1">
      <c r="B143" s="29"/>
      <c r="D143" s="142" t="s">
        <v>178</v>
      </c>
      <c r="F143" s="143" t="s">
        <v>368</v>
      </c>
      <c r="L143" s="29"/>
      <c r="M143" s="144"/>
      <c r="T143" s="50"/>
      <c r="AT143" s="16" t="s">
        <v>178</v>
      </c>
      <c r="AU143" s="16" t="s">
        <v>20</v>
      </c>
    </row>
    <row r="144" spans="2:65" s="1" customFormat="1" ht="175.5">
      <c r="B144" s="29"/>
      <c r="D144" s="146" t="s">
        <v>134</v>
      </c>
      <c r="F144" s="158" t="s">
        <v>369</v>
      </c>
      <c r="L144" s="29"/>
      <c r="M144" s="144"/>
      <c r="T144" s="50"/>
      <c r="AT144" s="16" t="s">
        <v>134</v>
      </c>
      <c r="AU144" s="16" t="s">
        <v>20</v>
      </c>
    </row>
    <row r="145" spans="2:65" s="1" customFormat="1" ht="16.5" customHeight="1">
      <c r="B145" s="128"/>
      <c r="C145" s="129" t="s">
        <v>8</v>
      </c>
      <c r="D145" s="129" t="s">
        <v>116</v>
      </c>
      <c r="E145" s="130" t="s">
        <v>371</v>
      </c>
      <c r="F145" s="131" t="s">
        <v>372</v>
      </c>
      <c r="G145" s="132" t="s">
        <v>350</v>
      </c>
      <c r="H145" s="133">
        <v>1</v>
      </c>
      <c r="I145" s="134">
        <v>0</v>
      </c>
      <c r="J145" s="134">
        <f>ROUND(I145*H145,2)</f>
        <v>0</v>
      </c>
      <c r="K145" s="135"/>
      <c r="L145" s="29"/>
      <c r="M145" s="136" t="s">
        <v>3</v>
      </c>
      <c r="N145" s="137" t="s">
        <v>48</v>
      </c>
      <c r="O145" s="138">
        <v>0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351</v>
      </c>
      <c r="AT145" s="140" t="s">
        <v>116</v>
      </c>
      <c r="AU145" s="140" t="s">
        <v>20</v>
      </c>
      <c r="AY145" s="16" t="s">
        <v>171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37</v>
      </c>
      <c r="BK145" s="141">
        <f>ROUND(I145*H145,2)</f>
        <v>0</v>
      </c>
      <c r="BL145" s="16" t="s">
        <v>351</v>
      </c>
      <c r="BM145" s="140" t="s">
        <v>1577</v>
      </c>
    </row>
    <row r="146" spans="2:65" s="1" customFormat="1">
      <c r="B146" s="29"/>
      <c r="D146" s="142" t="s">
        <v>178</v>
      </c>
      <c r="F146" s="143" t="s">
        <v>374</v>
      </c>
      <c r="L146" s="29"/>
      <c r="M146" s="144"/>
      <c r="T146" s="50"/>
      <c r="AT146" s="16" t="s">
        <v>178</v>
      </c>
      <c r="AU146" s="16" t="s">
        <v>20</v>
      </c>
    </row>
    <row r="147" spans="2:65" s="1" customFormat="1" ht="48.75">
      <c r="B147" s="29"/>
      <c r="D147" s="146" t="s">
        <v>134</v>
      </c>
      <c r="F147" s="158" t="s">
        <v>375</v>
      </c>
      <c r="L147" s="29"/>
      <c r="M147" s="144"/>
      <c r="T147" s="50"/>
      <c r="AT147" s="16" t="s">
        <v>134</v>
      </c>
      <c r="AU147" s="16" t="s">
        <v>20</v>
      </c>
    </row>
    <row r="148" spans="2:65" s="11" customFormat="1" ht="22.9" customHeight="1">
      <c r="B148" s="117"/>
      <c r="D148" s="118" t="s">
        <v>76</v>
      </c>
      <c r="E148" s="126" t="s">
        <v>376</v>
      </c>
      <c r="F148" s="126" t="s">
        <v>377</v>
      </c>
      <c r="J148" s="127">
        <f>BK148</f>
        <v>0</v>
      </c>
      <c r="L148" s="117"/>
      <c r="M148" s="121"/>
      <c r="P148" s="122">
        <f>SUM(P149:P154)</f>
        <v>0</v>
      </c>
      <c r="R148" s="122">
        <f>SUM(R149:R154)</f>
        <v>0</v>
      </c>
      <c r="T148" s="123">
        <f>SUM(T149:T154)</f>
        <v>0</v>
      </c>
      <c r="AR148" s="118" t="s">
        <v>201</v>
      </c>
      <c r="AT148" s="124" t="s">
        <v>76</v>
      </c>
      <c r="AU148" s="124" t="s">
        <v>37</v>
      </c>
      <c r="AY148" s="118" t="s">
        <v>171</v>
      </c>
      <c r="BK148" s="125">
        <f>SUM(BK149:BK154)</f>
        <v>0</v>
      </c>
    </row>
    <row r="149" spans="2:65" s="1" customFormat="1" ht="16.5" customHeight="1">
      <c r="B149" s="128"/>
      <c r="C149" s="129" t="s">
        <v>308</v>
      </c>
      <c r="D149" s="129" t="s">
        <v>116</v>
      </c>
      <c r="E149" s="130" t="s">
        <v>379</v>
      </c>
      <c r="F149" s="131" t="s">
        <v>377</v>
      </c>
      <c r="G149" s="132" t="s">
        <v>366</v>
      </c>
      <c r="H149" s="133">
        <v>3730.3</v>
      </c>
      <c r="I149" s="134">
        <v>0</v>
      </c>
      <c r="J149" s="134">
        <f>ROUND(I149*H149,2)</f>
        <v>0</v>
      </c>
      <c r="K149" s="135"/>
      <c r="L149" s="29"/>
      <c r="M149" s="136" t="s">
        <v>3</v>
      </c>
      <c r="N149" s="137" t="s">
        <v>48</v>
      </c>
      <c r="O149" s="138">
        <v>0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351</v>
      </c>
      <c r="AT149" s="140" t="s">
        <v>116</v>
      </c>
      <c r="AU149" s="140" t="s">
        <v>20</v>
      </c>
      <c r="AY149" s="16" t="s">
        <v>171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37</v>
      </c>
      <c r="BK149" s="141">
        <f>ROUND(I149*H149,2)</f>
        <v>0</v>
      </c>
      <c r="BL149" s="16" t="s">
        <v>351</v>
      </c>
      <c r="BM149" s="140" t="s">
        <v>1578</v>
      </c>
    </row>
    <row r="150" spans="2:65" s="1" customFormat="1">
      <c r="B150" s="29"/>
      <c r="D150" s="142" t="s">
        <v>178</v>
      </c>
      <c r="F150" s="143" t="s">
        <v>381</v>
      </c>
      <c r="L150" s="29"/>
      <c r="M150" s="144"/>
      <c r="T150" s="50"/>
      <c r="AT150" s="16" t="s">
        <v>178</v>
      </c>
      <c r="AU150" s="16" t="s">
        <v>20</v>
      </c>
    </row>
    <row r="151" spans="2:65" s="1" customFormat="1" ht="16.5" customHeight="1">
      <c r="B151" s="128"/>
      <c r="C151" s="129" t="s">
        <v>314</v>
      </c>
      <c r="D151" s="129" t="s">
        <v>116</v>
      </c>
      <c r="E151" s="130" t="s">
        <v>383</v>
      </c>
      <c r="F151" s="131" t="s">
        <v>384</v>
      </c>
      <c r="G151" s="132" t="s">
        <v>366</v>
      </c>
      <c r="H151" s="133">
        <v>3730.3</v>
      </c>
      <c r="I151" s="134">
        <v>0</v>
      </c>
      <c r="J151" s="134">
        <f>ROUND(I151*H151,2)</f>
        <v>0</v>
      </c>
      <c r="K151" s="135"/>
      <c r="L151" s="29"/>
      <c r="M151" s="136" t="s">
        <v>3</v>
      </c>
      <c r="N151" s="137" t="s">
        <v>48</v>
      </c>
      <c r="O151" s="138">
        <v>0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351</v>
      </c>
      <c r="AT151" s="140" t="s">
        <v>116</v>
      </c>
      <c r="AU151" s="140" t="s">
        <v>20</v>
      </c>
      <c r="AY151" s="16" t="s">
        <v>171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37</v>
      </c>
      <c r="BK151" s="141">
        <f>ROUND(I151*H151,2)</f>
        <v>0</v>
      </c>
      <c r="BL151" s="16" t="s">
        <v>351</v>
      </c>
      <c r="BM151" s="140" t="s">
        <v>1579</v>
      </c>
    </row>
    <row r="152" spans="2:65" s="1" customFormat="1">
      <c r="B152" s="29"/>
      <c r="D152" s="142" t="s">
        <v>178</v>
      </c>
      <c r="F152" s="143" t="s">
        <v>386</v>
      </c>
      <c r="L152" s="29"/>
      <c r="M152" s="144"/>
      <c r="T152" s="50"/>
      <c r="AT152" s="16" t="s">
        <v>178</v>
      </c>
      <c r="AU152" s="16" t="s">
        <v>20</v>
      </c>
    </row>
    <row r="153" spans="2:65" s="1" customFormat="1" ht="16.5" customHeight="1">
      <c r="B153" s="128"/>
      <c r="C153" s="129" t="s">
        <v>319</v>
      </c>
      <c r="D153" s="129" t="s">
        <v>116</v>
      </c>
      <c r="E153" s="130" t="s">
        <v>388</v>
      </c>
      <c r="F153" s="131" t="s">
        <v>389</v>
      </c>
      <c r="G153" s="132" t="s">
        <v>366</v>
      </c>
      <c r="H153" s="133">
        <v>3730.3</v>
      </c>
      <c r="I153" s="134">
        <v>0</v>
      </c>
      <c r="J153" s="134">
        <f>ROUND(I153*H153,2)</f>
        <v>0</v>
      </c>
      <c r="K153" s="135"/>
      <c r="L153" s="29"/>
      <c r="M153" s="136" t="s">
        <v>3</v>
      </c>
      <c r="N153" s="137" t="s">
        <v>48</v>
      </c>
      <c r="O153" s="138">
        <v>0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351</v>
      </c>
      <c r="AT153" s="140" t="s">
        <v>116</v>
      </c>
      <c r="AU153" s="140" t="s">
        <v>20</v>
      </c>
      <c r="AY153" s="16" t="s">
        <v>171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37</v>
      </c>
      <c r="BK153" s="141">
        <f>ROUND(I153*H153,2)</f>
        <v>0</v>
      </c>
      <c r="BL153" s="16" t="s">
        <v>351</v>
      </c>
      <c r="BM153" s="140" t="s">
        <v>1580</v>
      </c>
    </row>
    <row r="154" spans="2:65" s="1" customFormat="1">
      <c r="B154" s="29"/>
      <c r="D154" s="142" t="s">
        <v>178</v>
      </c>
      <c r="F154" s="143" t="s">
        <v>391</v>
      </c>
      <c r="L154" s="29"/>
      <c r="M154" s="144"/>
      <c r="T154" s="50"/>
      <c r="AT154" s="16" t="s">
        <v>178</v>
      </c>
      <c r="AU154" s="16" t="s">
        <v>20</v>
      </c>
    </row>
    <row r="155" spans="2:65" s="11" customFormat="1" ht="22.9" customHeight="1">
      <c r="B155" s="117"/>
      <c r="D155" s="118" t="s">
        <v>76</v>
      </c>
      <c r="E155" s="126" t="s">
        <v>392</v>
      </c>
      <c r="F155" s="126" t="s">
        <v>393</v>
      </c>
      <c r="J155" s="127">
        <f>BK155</f>
        <v>0</v>
      </c>
      <c r="L155" s="117"/>
      <c r="M155" s="121"/>
      <c r="P155" s="122">
        <f>SUM(P156:P158)</f>
        <v>0</v>
      </c>
      <c r="R155" s="122">
        <f>SUM(R156:R158)</f>
        <v>0</v>
      </c>
      <c r="T155" s="123">
        <f>SUM(T156:T158)</f>
        <v>0</v>
      </c>
      <c r="AR155" s="118" t="s">
        <v>201</v>
      </c>
      <c r="AT155" s="124" t="s">
        <v>76</v>
      </c>
      <c r="AU155" s="124" t="s">
        <v>37</v>
      </c>
      <c r="AY155" s="118" t="s">
        <v>171</v>
      </c>
      <c r="BK155" s="125">
        <f>SUM(BK156:BK158)</f>
        <v>0</v>
      </c>
    </row>
    <row r="156" spans="2:65" s="1" customFormat="1" ht="16.5" customHeight="1">
      <c r="B156" s="128"/>
      <c r="C156" s="129" t="s">
        <v>324</v>
      </c>
      <c r="D156" s="129" t="s">
        <v>116</v>
      </c>
      <c r="E156" s="130" t="s">
        <v>395</v>
      </c>
      <c r="F156" s="131" t="s">
        <v>393</v>
      </c>
      <c r="G156" s="132" t="s">
        <v>366</v>
      </c>
      <c r="H156" s="133">
        <v>3730.3</v>
      </c>
      <c r="I156" s="134">
        <v>0</v>
      </c>
      <c r="J156" s="134">
        <f>ROUND(I156*H156,2)</f>
        <v>0</v>
      </c>
      <c r="K156" s="135"/>
      <c r="L156" s="29"/>
      <c r="M156" s="136" t="s">
        <v>3</v>
      </c>
      <c r="N156" s="137" t="s">
        <v>48</v>
      </c>
      <c r="O156" s="138">
        <v>0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351</v>
      </c>
      <c r="AT156" s="140" t="s">
        <v>116</v>
      </c>
      <c r="AU156" s="140" t="s">
        <v>20</v>
      </c>
      <c r="AY156" s="16" t="s">
        <v>171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37</v>
      </c>
      <c r="BK156" s="141">
        <f>ROUND(I156*H156,2)</f>
        <v>0</v>
      </c>
      <c r="BL156" s="16" t="s">
        <v>351</v>
      </c>
      <c r="BM156" s="140" t="s">
        <v>1581</v>
      </c>
    </row>
    <row r="157" spans="2:65" s="1" customFormat="1">
      <c r="B157" s="29"/>
      <c r="D157" s="142" t="s">
        <v>178</v>
      </c>
      <c r="F157" s="143" t="s">
        <v>397</v>
      </c>
      <c r="L157" s="29"/>
      <c r="M157" s="144"/>
      <c r="T157" s="50"/>
      <c r="AT157" s="16" t="s">
        <v>178</v>
      </c>
      <c r="AU157" s="16" t="s">
        <v>20</v>
      </c>
    </row>
    <row r="158" spans="2:65" s="1" customFormat="1" ht="29.25">
      <c r="B158" s="29"/>
      <c r="D158" s="146" t="s">
        <v>134</v>
      </c>
      <c r="F158" s="158" t="s">
        <v>398</v>
      </c>
      <c r="L158" s="29"/>
      <c r="M158" s="159"/>
      <c r="N158" s="160"/>
      <c r="O158" s="160"/>
      <c r="P158" s="160"/>
      <c r="Q158" s="160"/>
      <c r="R158" s="160"/>
      <c r="S158" s="160"/>
      <c r="T158" s="161"/>
      <c r="AT158" s="16" t="s">
        <v>134</v>
      </c>
      <c r="AU158" s="16" t="s">
        <v>20</v>
      </c>
    </row>
    <row r="159" spans="2:65" s="1" customFormat="1" ht="6.95" customHeight="1">
      <c r="B159" s="38"/>
      <c r="C159" s="39"/>
      <c r="D159" s="39"/>
      <c r="E159" s="39"/>
      <c r="F159" s="39"/>
      <c r="G159" s="39"/>
      <c r="H159" s="39"/>
      <c r="I159" s="39"/>
      <c r="J159" s="39"/>
      <c r="K159" s="39"/>
      <c r="L159" s="29"/>
    </row>
  </sheetData>
  <autoFilter ref="C93:K158" xr:uid="{00000000-0009-0000-0000-00000F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131" r:id="rId1" xr:uid="{00000000-0004-0000-0F00-000000000000}"/>
    <hyperlink ref="F135" r:id="rId2" xr:uid="{00000000-0004-0000-0F00-000001000000}"/>
    <hyperlink ref="F139" r:id="rId3" xr:uid="{00000000-0004-0000-0F00-000002000000}"/>
    <hyperlink ref="F143" r:id="rId4" xr:uid="{00000000-0004-0000-0F00-000003000000}"/>
    <hyperlink ref="F146" r:id="rId5" xr:uid="{00000000-0004-0000-0F00-000004000000}"/>
    <hyperlink ref="F150" r:id="rId6" xr:uid="{00000000-0004-0000-0F00-000005000000}"/>
    <hyperlink ref="F152" r:id="rId7" xr:uid="{00000000-0004-0000-0F00-000006000000}"/>
    <hyperlink ref="F154" r:id="rId8" xr:uid="{00000000-0004-0000-0F00-000007000000}"/>
    <hyperlink ref="F157" r:id="rId9" xr:uid="{00000000-0004-0000-0F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46"/>
  <sheetViews>
    <sheetView showGridLines="0" workbookViewId="0">
      <selection activeCell="I148" sqref="I14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136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1458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1582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ROUND(J94,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ROUND((SUM(BE94:BE145)),  0)</f>
        <v>0</v>
      </c>
      <c r="I35" s="90">
        <v>0.21</v>
      </c>
      <c r="J35" s="80">
        <f>ROUND(((SUM(BE94:BE145))*I35),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ROUND((SUM(BF94:BF145)),  0)</f>
        <v>0</v>
      </c>
      <c r="I36" s="90">
        <v>0.15</v>
      </c>
      <c r="J36" s="80">
        <f>ROUND(((SUM(BF94:BF145))*I36),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ROUND((SUM(BG94:BG145)),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ROUND((SUM(BH94:BH145)),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ROUND((SUM(BI94:BI145)),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1458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 xml:space="preserve">P - 2.6.5. Herní prvky a workout 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J94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J95</f>
        <v>0</v>
      </c>
      <c r="L64" s="100"/>
    </row>
    <row r="65" spans="2:12" s="9" customFormat="1" ht="19.899999999999999" hidden="1" customHeight="1">
      <c r="B65" s="104"/>
      <c r="D65" s="105" t="s">
        <v>148</v>
      </c>
      <c r="E65" s="106"/>
      <c r="F65" s="106"/>
      <c r="G65" s="106"/>
      <c r="H65" s="106"/>
      <c r="I65" s="106"/>
      <c r="J65" s="107">
        <f>J96</f>
        <v>0</v>
      </c>
      <c r="L65" s="104"/>
    </row>
    <row r="66" spans="2:12" s="9" customFormat="1" ht="19.899999999999999" hidden="1" customHeight="1">
      <c r="B66" s="104"/>
      <c r="D66" s="105" t="s">
        <v>486</v>
      </c>
      <c r="E66" s="106"/>
      <c r="F66" s="106"/>
      <c r="G66" s="106"/>
      <c r="H66" s="106"/>
      <c r="I66" s="106"/>
      <c r="J66" s="107">
        <f>J116</f>
        <v>0</v>
      </c>
      <c r="L66" s="104"/>
    </row>
    <row r="67" spans="2:12" s="8" customFormat="1" ht="24.95" hidden="1" customHeight="1">
      <c r="B67" s="100"/>
      <c r="D67" s="101" t="s">
        <v>150</v>
      </c>
      <c r="E67" s="102"/>
      <c r="F67" s="102"/>
      <c r="G67" s="102"/>
      <c r="H67" s="102"/>
      <c r="I67" s="102"/>
      <c r="J67" s="103">
        <f>J119</f>
        <v>0</v>
      </c>
      <c r="L67" s="100"/>
    </row>
    <row r="68" spans="2:12" s="9" customFormat="1" ht="19.899999999999999" hidden="1" customHeight="1">
      <c r="B68" s="104"/>
      <c r="D68" s="105" t="s">
        <v>151</v>
      </c>
      <c r="E68" s="106"/>
      <c r="F68" s="106"/>
      <c r="G68" s="106"/>
      <c r="H68" s="106"/>
      <c r="I68" s="106"/>
      <c r="J68" s="107">
        <f>J120</f>
        <v>0</v>
      </c>
      <c r="L68" s="104"/>
    </row>
    <row r="69" spans="2:12" s="9" customFormat="1" ht="19.899999999999999" hidden="1" customHeight="1">
      <c r="B69" s="104"/>
      <c r="D69" s="105" t="s">
        <v>152</v>
      </c>
      <c r="E69" s="106"/>
      <c r="F69" s="106"/>
      <c r="G69" s="106"/>
      <c r="H69" s="106"/>
      <c r="I69" s="106"/>
      <c r="J69" s="107">
        <f>J124</f>
        <v>0</v>
      </c>
      <c r="L69" s="104"/>
    </row>
    <row r="70" spans="2:12" s="9" customFormat="1" ht="19.899999999999999" hidden="1" customHeight="1">
      <c r="B70" s="104"/>
      <c r="D70" s="105" t="s">
        <v>153</v>
      </c>
      <c r="E70" s="106"/>
      <c r="F70" s="106"/>
      <c r="G70" s="106"/>
      <c r="H70" s="106"/>
      <c r="I70" s="106"/>
      <c r="J70" s="107">
        <f>J128</f>
        <v>0</v>
      </c>
      <c r="L70" s="104"/>
    </row>
    <row r="71" spans="2:12" s="9" customFormat="1" ht="19.899999999999999" hidden="1" customHeight="1">
      <c r="B71" s="104"/>
      <c r="D71" s="105" t="s">
        <v>154</v>
      </c>
      <c r="E71" s="106"/>
      <c r="F71" s="106"/>
      <c r="G71" s="106"/>
      <c r="H71" s="106"/>
      <c r="I71" s="106"/>
      <c r="J71" s="107">
        <f>J135</f>
        <v>0</v>
      </c>
      <c r="L71" s="104"/>
    </row>
    <row r="72" spans="2:12" s="9" customFormat="1" ht="19.899999999999999" hidden="1" customHeight="1">
      <c r="B72" s="104"/>
      <c r="D72" s="105" t="s">
        <v>155</v>
      </c>
      <c r="E72" s="106"/>
      <c r="F72" s="106"/>
      <c r="G72" s="106"/>
      <c r="H72" s="106"/>
      <c r="I72" s="106"/>
      <c r="J72" s="107">
        <f>J142</f>
        <v>0</v>
      </c>
      <c r="L72" s="104"/>
    </row>
    <row r="73" spans="2:12" s="1" customFormat="1" ht="21.75" hidden="1" customHeight="1">
      <c r="B73" s="29"/>
      <c r="L73" s="29"/>
    </row>
    <row r="74" spans="2:12" s="1" customFormat="1" ht="6.95" hidden="1" customHeight="1"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29"/>
    </row>
    <row r="75" spans="2:12" hidden="1"/>
    <row r="76" spans="2:12" hidden="1"/>
    <row r="77" spans="2:12" hidden="1"/>
    <row r="78" spans="2:12" s="1" customFormat="1" ht="6.95" customHeight="1"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29"/>
    </row>
    <row r="79" spans="2:12" s="1" customFormat="1" ht="24.95" customHeight="1">
      <c r="B79" s="29"/>
      <c r="C79" s="20" t="s">
        <v>156</v>
      </c>
      <c r="L79" s="29"/>
    </row>
    <row r="80" spans="2:12" s="1" customFormat="1" ht="6.95" customHeight="1">
      <c r="B80" s="29"/>
      <c r="L80" s="29"/>
    </row>
    <row r="81" spans="2:63" s="1" customFormat="1" ht="12" customHeight="1">
      <c r="B81" s="29"/>
      <c r="C81" s="25" t="s">
        <v>15</v>
      </c>
      <c r="L81" s="29"/>
    </row>
    <row r="82" spans="2:63" s="1" customFormat="1" ht="26.25" customHeight="1">
      <c r="B82" s="29"/>
      <c r="E82" s="216" t="str">
        <f>E7</f>
        <v>REVITALIZACE ZELENÉ INFRASTRUKTURY NEMOCNICE HAVÍŘOV, p.o.</v>
      </c>
      <c r="F82" s="217"/>
      <c r="G82" s="217"/>
      <c r="H82" s="217"/>
      <c r="L82" s="29"/>
    </row>
    <row r="83" spans="2:63" ht="12" customHeight="1">
      <c r="B83" s="19"/>
      <c r="C83" s="25" t="s">
        <v>138</v>
      </c>
      <c r="L83" s="19"/>
    </row>
    <row r="84" spans="2:63" s="1" customFormat="1" ht="16.5" customHeight="1">
      <c r="B84" s="29"/>
      <c r="E84" s="216" t="s">
        <v>1458</v>
      </c>
      <c r="F84" s="215"/>
      <c r="G84" s="215"/>
      <c r="H84" s="215"/>
      <c r="L84" s="29"/>
    </row>
    <row r="85" spans="2:63" s="1" customFormat="1" ht="12" customHeight="1">
      <c r="B85" s="29"/>
      <c r="C85" s="25" t="s">
        <v>140</v>
      </c>
      <c r="L85" s="29"/>
    </row>
    <row r="86" spans="2:63" s="1" customFormat="1" ht="16.5" customHeight="1">
      <c r="B86" s="29"/>
      <c r="E86" s="212" t="str">
        <f>E11</f>
        <v xml:space="preserve">P - 2.6.5. Herní prvky a workout </v>
      </c>
      <c r="F86" s="215"/>
      <c r="G86" s="215"/>
      <c r="H86" s="215"/>
      <c r="L86" s="29"/>
    </row>
    <row r="87" spans="2:63" s="1" customFormat="1" ht="6.95" customHeight="1">
      <c r="B87" s="29"/>
      <c r="L87" s="29"/>
    </row>
    <row r="88" spans="2:63" s="1" customFormat="1" ht="12" customHeight="1">
      <c r="B88" s="29"/>
      <c r="C88" s="25" t="s">
        <v>21</v>
      </c>
      <c r="F88" s="23" t="str">
        <f>F14</f>
        <v xml:space="preserve"> </v>
      </c>
      <c r="I88" s="25" t="s">
        <v>23</v>
      </c>
      <c r="J88" s="46" t="str">
        <f>IF(J14="","",J14)</f>
        <v>30. 11. 2023</v>
      </c>
      <c r="L88" s="29"/>
    </row>
    <row r="89" spans="2:63" s="1" customFormat="1" ht="6.95" customHeight="1">
      <c r="B89" s="29"/>
      <c r="L89" s="29"/>
    </row>
    <row r="90" spans="2:63" s="1" customFormat="1" ht="25.7" customHeight="1">
      <c r="B90" s="29"/>
      <c r="C90" s="25" t="s">
        <v>27</v>
      </c>
      <c r="F90" s="23" t="str">
        <f>E17</f>
        <v>Nemocnice Havířov, příspěvková organizace</v>
      </c>
      <c r="I90" s="25" t="s">
        <v>33</v>
      </c>
      <c r="J90" s="27" t="str">
        <f>E23</f>
        <v>Ing. Gabriela Pešková</v>
      </c>
      <c r="L90" s="29"/>
    </row>
    <row r="91" spans="2:63" s="1" customFormat="1" ht="15.2" customHeight="1">
      <c r="B91" s="29"/>
      <c r="C91" s="25" t="s">
        <v>32</v>
      </c>
      <c r="F91" s="23" t="str">
        <f>IF(E20="","",E20)</f>
        <v xml:space="preserve"> </v>
      </c>
      <c r="I91" s="25" t="s">
        <v>38</v>
      </c>
      <c r="J91" s="27" t="str">
        <f>E26</f>
        <v>Ing. Martina Cabáková</v>
      </c>
      <c r="L91" s="29"/>
    </row>
    <row r="92" spans="2:63" s="1" customFormat="1" ht="10.35" customHeight="1">
      <c r="B92" s="29"/>
      <c r="L92" s="29"/>
    </row>
    <row r="93" spans="2:63" s="10" customFormat="1" ht="29.25" customHeight="1">
      <c r="B93" s="108"/>
      <c r="C93" s="109" t="s">
        <v>157</v>
      </c>
      <c r="D93" s="110" t="s">
        <v>62</v>
      </c>
      <c r="E93" s="110" t="s">
        <v>58</v>
      </c>
      <c r="F93" s="110" t="s">
        <v>59</v>
      </c>
      <c r="G93" s="110" t="s">
        <v>158</v>
      </c>
      <c r="H93" s="110" t="s">
        <v>159</v>
      </c>
      <c r="I93" s="110" t="s">
        <v>160</v>
      </c>
      <c r="J93" s="111" t="s">
        <v>144</v>
      </c>
      <c r="K93" s="112" t="s">
        <v>161</v>
      </c>
      <c r="L93" s="108"/>
      <c r="M93" s="53" t="s">
        <v>3</v>
      </c>
      <c r="N93" s="54" t="s">
        <v>47</v>
      </c>
      <c r="O93" s="54" t="s">
        <v>162</v>
      </c>
      <c r="P93" s="54" t="s">
        <v>163</v>
      </c>
      <c r="Q93" s="54" t="s">
        <v>164</v>
      </c>
      <c r="R93" s="54" t="s">
        <v>165</v>
      </c>
      <c r="S93" s="54" t="s">
        <v>166</v>
      </c>
      <c r="T93" s="55" t="s">
        <v>167</v>
      </c>
    </row>
    <row r="94" spans="2:63" s="1" customFormat="1" ht="22.9" customHeight="1">
      <c r="B94" s="29"/>
      <c r="C94" s="58" t="s">
        <v>168</v>
      </c>
      <c r="J94" s="113">
        <f>BK94</f>
        <v>0</v>
      </c>
      <c r="L94" s="29"/>
      <c r="M94" s="56"/>
      <c r="N94" s="47"/>
      <c r="O94" s="47"/>
      <c r="P94" s="114">
        <f>P95+P119</f>
        <v>40.06</v>
      </c>
      <c r="Q94" s="47"/>
      <c r="R94" s="114">
        <f>R95+R119</f>
        <v>0</v>
      </c>
      <c r="S94" s="47"/>
      <c r="T94" s="115">
        <f>T95+T119</f>
        <v>0</v>
      </c>
      <c r="AT94" s="16" t="s">
        <v>76</v>
      </c>
      <c r="AU94" s="16" t="s">
        <v>145</v>
      </c>
      <c r="BK94" s="116">
        <f>BK95+BK119</f>
        <v>0</v>
      </c>
    </row>
    <row r="95" spans="2:63" s="11" customFormat="1" ht="25.9" customHeight="1">
      <c r="B95" s="117"/>
      <c r="D95" s="118" t="s">
        <v>76</v>
      </c>
      <c r="E95" s="119" t="s">
        <v>169</v>
      </c>
      <c r="F95" s="119" t="s">
        <v>170</v>
      </c>
      <c r="J95" s="120">
        <f>BK95</f>
        <v>0</v>
      </c>
      <c r="L95" s="117"/>
      <c r="M95" s="121"/>
      <c r="P95" s="122">
        <f>P96+P116</f>
        <v>40.06</v>
      </c>
      <c r="R95" s="122">
        <f>R96+R116</f>
        <v>0</v>
      </c>
      <c r="T95" s="123">
        <f>T96+T116</f>
        <v>0</v>
      </c>
      <c r="AR95" s="118" t="s">
        <v>37</v>
      </c>
      <c r="AT95" s="124" t="s">
        <v>76</v>
      </c>
      <c r="AU95" s="124" t="s">
        <v>77</v>
      </c>
      <c r="AY95" s="118" t="s">
        <v>171</v>
      </c>
      <c r="BK95" s="125">
        <f>BK96+BK116</f>
        <v>0</v>
      </c>
    </row>
    <row r="96" spans="2:63" s="11" customFormat="1" ht="22.9" customHeight="1">
      <c r="B96" s="117"/>
      <c r="D96" s="118" t="s">
        <v>76</v>
      </c>
      <c r="E96" s="126" t="s">
        <v>228</v>
      </c>
      <c r="F96" s="126" t="s">
        <v>235</v>
      </c>
      <c r="J96" s="127">
        <f>BK96</f>
        <v>0</v>
      </c>
      <c r="L96" s="117"/>
      <c r="M96" s="121"/>
      <c r="P96" s="122">
        <f>SUM(P97:P115)</f>
        <v>0</v>
      </c>
      <c r="R96" s="122">
        <f>SUM(R97:R115)</f>
        <v>0</v>
      </c>
      <c r="T96" s="123">
        <f>SUM(T97:T115)</f>
        <v>0</v>
      </c>
      <c r="AR96" s="118" t="s">
        <v>37</v>
      </c>
      <c r="AT96" s="124" t="s">
        <v>76</v>
      </c>
      <c r="AU96" s="124" t="s">
        <v>37</v>
      </c>
      <c r="AY96" s="118" t="s">
        <v>171</v>
      </c>
      <c r="BK96" s="125">
        <f>SUM(BK97:BK115)</f>
        <v>0</v>
      </c>
    </row>
    <row r="97" spans="2:65" s="1" customFormat="1" ht="21.75" customHeight="1">
      <c r="B97" s="128"/>
      <c r="C97" s="129" t="s">
        <v>37</v>
      </c>
      <c r="D97" s="129" t="s">
        <v>116</v>
      </c>
      <c r="E97" s="130" t="s">
        <v>1583</v>
      </c>
      <c r="F97" s="131" t="s">
        <v>1584</v>
      </c>
      <c r="G97" s="132" t="s">
        <v>757</v>
      </c>
      <c r="H97" s="133">
        <v>1</v>
      </c>
      <c r="I97" s="134">
        <v>0</v>
      </c>
      <c r="J97" s="134">
        <f>ROUND(I97*H97,2)</f>
        <v>0</v>
      </c>
      <c r="K97" s="135"/>
      <c r="L97" s="29"/>
      <c r="M97" s="136" t="s">
        <v>3</v>
      </c>
      <c r="N97" s="137" t="s">
        <v>48</v>
      </c>
      <c r="O97" s="138">
        <v>0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9">
        <f>S97*H97</f>
        <v>0</v>
      </c>
      <c r="AR97" s="140" t="s">
        <v>176</v>
      </c>
      <c r="AT97" s="140" t="s">
        <v>116</v>
      </c>
      <c r="AU97" s="140" t="s">
        <v>20</v>
      </c>
      <c r="AY97" s="16" t="s">
        <v>171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6" t="s">
        <v>37</v>
      </c>
      <c r="BK97" s="141">
        <f>ROUND(I97*H97,2)</f>
        <v>0</v>
      </c>
      <c r="BL97" s="16" t="s">
        <v>176</v>
      </c>
      <c r="BM97" s="140" t="s">
        <v>1585</v>
      </c>
    </row>
    <row r="98" spans="2:65" s="1" customFormat="1" ht="37.9" customHeight="1">
      <c r="B98" s="128"/>
      <c r="C98" s="167" t="s">
        <v>20</v>
      </c>
      <c r="D98" s="167" t="s">
        <v>122</v>
      </c>
      <c r="E98" s="168" t="s">
        <v>798</v>
      </c>
      <c r="F98" s="169" t="s">
        <v>1586</v>
      </c>
      <c r="G98" s="170" t="s">
        <v>757</v>
      </c>
      <c r="H98" s="171">
        <v>1</v>
      </c>
      <c r="I98" s="172">
        <v>0</v>
      </c>
      <c r="J98" s="172">
        <f>ROUND(I98*H98,2)</f>
        <v>0</v>
      </c>
      <c r="K98" s="173"/>
      <c r="L98" s="174"/>
      <c r="M98" s="175" t="s">
        <v>3</v>
      </c>
      <c r="N98" s="176" t="s">
        <v>48</v>
      </c>
      <c r="O98" s="138">
        <v>0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223</v>
      </c>
      <c r="AT98" s="140" t="s">
        <v>122</v>
      </c>
      <c r="AU98" s="140" t="s">
        <v>20</v>
      </c>
      <c r="AY98" s="16" t="s">
        <v>171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6" t="s">
        <v>37</v>
      </c>
      <c r="BK98" s="141">
        <f>ROUND(I98*H98,2)</f>
        <v>0</v>
      </c>
      <c r="BL98" s="16" t="s">
        <v>176</v>
      </c>
      <c r="BM98" s="140" t="s">
        <v>1587</v>
      </c>
    </row>
    <row r="99" spans="2:65" s="1" customFormat="1" ht="19.5">
      <c r="B99" s="29"/>
      <c r="D99" s="146" t="s">
        <v>134</v>
      </c>
      <c r="F99" s="158" t="s">
        <v>1588</v>
      </c>
      <c r="L99" s="29"/>
      <c r="M99" s="144"/>
      <c r="T99" s="50"/>
      <c r="AT99" s="16" t="s">
        <v>134</v>
      </c>
      <c r="AU99" s="16" t="s">
        <v>20</v>
      </c>
    </row>
    <row r="100" spans="2:65" s="1" customFormat="1" ht="16.5" customHeight="1">
      <c r="B100" s="128"/>
      <c r="C100" s="129" t="s">
        <v>189</v>
      </c>
      <c r="D100" s="129" t="s">
        <v>116</v>
      </c>
      <c r="E100" s="130" t="s">
        <v>1589</v>
      </c>
      <c r="F100" s="131" t="s">
        <v>1590</v>
      </c>
      <c r="G100" s="132" t="s">
        <v>757</v>
      </c>
      <c r="H100" s="133">
        <v>1</v>
      </c>
      <c r="I100" s="134">
        <v>0</v>
      </c>
      <c r="J100" s="134">
        <f t="shared" ref="J100:J105" si="0">ROUND(I100*H100,2)</f>
        <v>0</v>
      </c>
      <c r="K100" s="135"/>
      <c r="L100" s="29"/>
      <c r="M100" s="136" t="s">
        <v>3</v>
      </c>
      <c r="N100" s="137" t="s">
        <v>48</v>
      </c>
      <c r="O100" s="138">
        <v>0</v>
      </c>
      <c r="P100" s="138">
        <f t="shared" ref="P100:P105" si="1">O100*H100</f>
        <v>0</v>
      </c>
      <c r="Q100" s="138">
        <v>0</v>
      </c>
      <c r="R100" s="138">
        <f t="shared" ref="R100:R105" si="2">Q100*H100</f>
        <v>0</v>
      </c>
      <c r="S100" s="138">
        <v>0</v>
      </c>
      <c r="T100" s="139">
        <f t="shared" ref="T100:T105" si="3">S100*H100</f>
        <v>0</v>
      </c>
      <c r="AR100" s="140" t="s">
        <v>176</v>
      </c>
      <c r="AT100" s="140" t="s">
        <v>116</v>
      </c>
      <c r="AU100" s="140" t="s">
        <v>20</v>
      </c>
      <c r="AY100" s="16" t="s">
        <v>171</v>
      </c>
      <c r="BE100" s="141">
        <f t="shared" ref="BE100:BE105" si="4">IF(N100="základní",J100,0)</f>
        <v>0</v>
      </c>
      <c r="BF100" s="141">
        <f t="shared" ref="BF100:BF105" si="5">IF(N100="snížená",J100,0)</f>
        <v>0</v>
      </c>
      <c r="BG100" s="141">
        <f t="shared" ref="BG100:BG105" si="6">IF(N100="zákl. přenesená",J100,0)</f>
        <v>0</v>
      </c>
      <c r="BH100" s="141">
        <f t="shared" ref="BH100:BH105" si="7">IF(N100="sníž. přenesená",J100,0)</f>
        <v>0</v>
      </c>
      <c r="BI100" s="141">
        <f t="shared" ref="BI100:BI105" si="8">IF(N100="nulová",J100,0)</f>
        <v>0</v>
      </c>
      <c r="BJ100" s="16" t="s">
        <v>37</v>
      </c>
      <c r="BK100" s="141">
        <f t="shared" ref="BK100:BK105" si="9">ROUND(I100*H100,2)</f>
        <v>0</v>
      </c>
      <c r="BL100" s="16" t="s">
        <v>176</v>
      </c>
      <c r="BM100" s="140" t="s">
        <v>1591</v>
      </c>
    </row>
    <row r="101" spans="2:65" s="1" customFormat="1" ht="21.75" customHeight="1">
      <c r="B101" s="128"/>
      <c r="C101" s="167" t="s">
        <v>176</v>
      </c>
      <c r="D101" s="167" t="s">
        <v>122</v>
      </c>
      <c r="E101" s="168" t="s">
        <v>807</v>
      </c>
      <c r="F101" s="169" t="s">
        <v>1592</v>
      </c>
      <c r="G101" s="170" t="s">
        <v>757</v>
      </c>
      <c r="H101" s="171">
        <v>1</v>
      </c>
      <c r="I101" s="172">
        <v>0</v>
      </c>
      <c r="J101" s="172">
        <f t="shared" si="0"/>
        <v>0</v>
      </c>
      <c r="K101" s="173"/>
      <c r="L101" s="174"/>
      <c r="M101" s="175" t="s">
        <v>3</v>
      </c>
      <c r="N101" s="176" t="s">
        <v>48</v>
      </c>
      <c r="O101" s="138">
        <v>0</v>
      </c>
      <c r="P101" s="138">
        <f t="shared" si="1"/>
        <v>0</v>
      </c>
      <c r="Q101" s="138">
        <v>0</v>
      </c>
      <c r="R101" s="138">
        <f t="shared" si="2"/>
        <v>0</v>
      </c>
      <c r="S101" s="138">
        <v>0</v>
      </c>
      <c r="T101" s="139">
        <f t="shared" si="3"/>
        <v>0</v>
      </c>
      <c r="AR101" s="140" t="s">
        <v>223</v>
      </c>
      <c r="AT101" s="140" t="s">
        <v>122</v>
      </c>
      <c r="AU101" s="140" t="s">
        <v>20</v>
      </c>
      <c r="AY101" s="16" t="s">
        <v>171</v>
      </c>
      <c r="BE101" s="141">
        <f t="shared" si="4"/>
        <v>0</v>
      </c>
      <c r="BF101" s="141">
        <f t="shared" si="5"/>
        <v>0</v>
      </c>
      <c r="BG101" s="141">
        <f t="shared" si="6"/>
        <v>0</v>
      </c>
      <c r="BH101" s="141">
        <f t="shared" si="7"/>
        <v>0</v>
      </c>
      <c r="BI101" s="141">
        <f t="shared" si="8"/>
        <v>0</v>
      </c>
      <c r="BJ101" s="16" t="s">
        <v>37</v>
      </c>
      <c r="BK101" s="141">
        <f t="shared" si="9"/>
        <v>0</v>
      </c>
      <c r="BL101" s="16" t="s">
        <v>176</v>
      </c>
      <c r="BM101" s="140" t="s">
        <v>1593</v>
      </c>
    </row>
    <row r="102" spans="2:65" s="1" customFormat="1" ht="24.2" customHeight="1">
      <c r="B102" s="128"/>
      <c r="C102" s="129" t="s">
        <v>201</v>
      </c>
      <c r="D102" s="129" t="s">
        <v>116</v>
      </c>
      <c r="E102" s="130" t="s">
        <v>1594</v>
      </c>
      <c r="F102" s="131" t="s">
        <v>1595</v>
      </c>
      <c r="G102" s="132" t="s">
        <v>175</v>
      </c>
      <c r="H102" s="133">
        <v>16</v>
      </c>
      <c r="I102" s="134">
        <v>0</v>
      </c>
      <c r="J102" s="134">
        <f t="shared" si="0"/>
        <v>0</v>
      </c>
      <c r="K102" s="135"/>
      <c r="L102" s="29"/>
      <c r="M102" s="136" t="s">
        <v>3</v>
      </c>
      <c r="N102" s="137" t="s">
        <v>48</v>
      </c>
      <c r="O102" s="138">
        <v>0</v>
      </c>
      <c r="P102" s="138">
        <f t="shared" si="1"/>
        <v>0</v>
      </c>
      <c r="Q102" s="138">
        <v>0</v>
      </c>
      <c r="R102" s="138">
        <f t="shared" si="2"/>
        <v>0</v>
      </c>
      <c r="S102" s="138">
        <v>0</v>
      </c>
      <c r="T102" s="139">
        <f t="shared" si="3"/>
        <v>0</v>
      </c>
      <c r="AR102" s="140" t="s">
        <v>176</v>
      </c>
      <c r="AT102" s="140" t="s">
        <v>116</v>
      </c>
      <c r="AU102" s="140" t="s">
        <v>20</v>
      </c>
      <c r="AY102" s="16" t="s">
        <v>171</v>
      </c>
      <c r="BE102" s="141">
        <f t="shared" si="4"/>
        <v>0</v>
      </c>
      <c r="BF102" s="141">
        <f t="shared" si="5"/>
        <v>0</v>
      </c>
      <c r="BG102" s="141">
        <f t="shared" si="6"/>
        <v>0</v>
      </c>
      <c r="BH102" s="141">
        <f t="shared" si="7"/>
        <v>0</v>
      </c>
      <c r="BI102" s="141">
        <f t="shared" si="8"/>
        <v>0</v>
      </c>
      <c r="BJ102" s="16" t="s">
        <v>37</v>
      </c>
      <c r="BK102" s="141">
        <f t="shared" si="9"/>
        <v>0</v>
      </c>
      <c r="BL102" s="16" t="s">
        <v>176</v>
      </c>
      <c r="BM102" s="140" t="s">
        <v>1596</v>
      </c>
    </row>
    <row r="103" spans="2:65" s="1" customFormat="1" ht="24.2" customHeight="1">
      <c r="B103" s="128"/>
      <c r="C103" s="167" t="s">
        <v>209</v>
      </c>
      <c r="D103" s="167" t="s">
        <v>122</v>
      </c>
      <c r="E103" s="168" t="s">
        <v>823</v>
      </c>
      <c r="F103" s="169" t="s">
        <v>1597</v>
      </c>
      <c r="G103" s="170" t="s">
        <v>757</v>
      </c>
      <c r="H103" s="171">
        <v>1</v>
      </c>
      <c r="I103" s="172">
        <v>0</v>
      </c>
      <c r="J103" s="172">
        <f t="shared" si="0"/>
        <v>0</v>
      </c>
      <c r="K103" s="173"/>
      <c r="L103" s="174"/>
      <c r="M103" s="175" t="s">
        <v>3</v>
      </c>
      <c r="N103" s="176" t="s">
        <v>48</v>
      </c>
      <c r="O103" s="138">
        <v>0</v>
      </c>
      <c r="P103" s="138">
        <f t="shared" si="1"/>
        <v>0</v>
      </c>
      <c r="Q103" s="138">
        <v>0</v>
      </c>
      <c r="R103" s="138">
        <f t="shared" si="2"/>
        <v>0</v>
      </c>
      <c r="S103" s="138">
        <v>0</v>
      </c>
      <c r="T103" s="139">
        <f t="shared" si="3"/>
        <v>0</v>
      </c>
      <c r="AR103" s="140" t="s">
        <v>223</v>
      </c>
      <c r="AT103" s="140" t="s">
        <v>122</v>
      </c>
      <c r="AU103" s="140" t="s">
        <v>20</v>
      </c>
      <c r="AY103" s="16" t="s">
        <v>171</v>
      </c>
      <c r="BE103" s="141">
        <f t="shared" si="4"/>
        <v>0</v>
      </c>
      <c r="BF103" s="141">
        <f t="shared" si="5"/>
        <v>0</v>
      </c>
      <c r="BG103" s="141">
        <f t="shared" si="6"/>
        <v>0</v>
      </c>
      <c r="BH103" s="141">
        <f t="shared" si="7"/>
        <v>0</v>
      </c>
      <c r="BI103" s="141">
        <f t="shared" si="8"/>
        <v>0</v>
      </c>
      <c r="BJ103" s="16" t="s">
        <v>37</v>
      </c>
      <c r="BK103" s="141">
        <f t="shared" si="9"/>
        <v>0</v>
      </c>
      <c r="BL103" s="16" t="s">
        <v>176</v>
      </c>
      <c r="BM103" s="140" t="s">
        <v>1598</v>
      </c>
    </row>
    <row r="104" spans="2:65" s="1" customFormat="1" ht="16.5" customHeight="1">
      <c r="B104" s="128"/>
      <c r="C104" s="129" t="s">
        <v>217</v>
      </c>
      <c r="D104" s="129" t="s">
        <v>116</v>
      </c>
      <c r="E104" s="130" t="s">
        <v>1599</v>
      </c>
      <c r="F104" s="131" t="s">
        <v>1600</v>
      </c>
      <c r="G104" s="132" t="s">
        <v>757</v>
      </c>
      <c r="H104" s="133">
        <v>1</v>
      </c>
      <c r="I104" s="134">
        <v>0</v>
      </c>
      <c r="J104" s="134">
        <f t="shared" si="0"/>
        <v>0</v>
      </c>
      <c r="K104" s="135"/>
      <c r="L104" s="29"/>
      <c r="M104" s="136" t="s">
        <v>3</v>
      </c>
      <c r="N104" s="137" t="s">
        <v>48</v>
      </c>
      <c r="O104" s="138">
        <v>0</v>
      </c>
      <c r="P104" s="138">
        <f t="shared" si="1"/>
        <v>0</v>
      </c>
      <c r="Q104" s="138">
        <v>0</v>
      </c>
      <c r="R104" s="138">
        <f t="shared" si="2"/>
        <v>0</v>
      </c>
      <c r="S104" s="138">
        <v>0</v>
      </c>
      <c r="T104" s="139">
        <f t="shared" si="3"/>
        <v>0</v>
      </c>
      <c r="AR104" s="140" t="s">
        <v>176</v>
      </c>
      <c r="AT104" s="140" t="s">
        <v>116</v>
      </c>
      <c r="AU104" s="140" t="s">
        <v>20</v>
      </c>
      <c r="AY104" s="16" t="s">
        <v>171</v>
      </c>
      <c r="BE104" s="141">
        <f t="shared" si="4"/>
        <v>0</v>
      </c>
      <c r="BF104" s="141">
        <f t="shared" si="5"/>
        <v>0</v>
      </c>
      <c r="BG104" s="141">
        <f t="shared" si="6"/>
        <v>0</v>
      </c>
      <c r="BH104" s="141">
        <f t="shared" si="7"/>
        <v>0</v>
      </c>
      <c r="BI104" s="141">
        <f t="shared" si="8"/>
        <v>0</v>
      </c>
      <c r="BJ104" s="16" t="s">
        <v>37</v>
      </c>
      <c r="BK104" s="141">
        <f t="shared" si="9"/>
        <v>0</v>
      </c>
      <c r="BL104" s="16" t="s">
        <v>176</v>
      </c>
      <c r="BM104" s="140" t="s">
        <v>1601</v>
      </c>
    </row>
    <row r="105" spans="2:65" s="1" customFormat="1" ht="37.9" customHeight="1">
      <c r="B105" s="128"/>
      <c r="C105" s="167" t="s">
        <v>223</v>
      </c>
      <c r="D105" s="167" t="s">
        <v>122</v>
      </c>
      <c r="E105" s="168" t="s">
        <v>831</v>
      </c>
      <c r="F105" s="169" t="s">
        <v>1602</v>
      </c>
      <c r="G105" s="170" t="s">
        <v>757</v>
      </c>
      <c r="H105" s="171">
        <v>1</v>
      </c>
      <c r="I105" s="172">
        <v>0</v>
      </c>
      <c r="J105" s="172">
        <f t="shared" si="0"/>
        <v>0</v>
      </c>
      <c r="K105" s="173"/>
      <c r="L105" s="174"/>
      <c r="M105" s="175" t="s">
        <v>3</v>
      </c>
      <c r="N105" s="176" t="s">
        <v>48</v>
      </c>
      <c r="O105" s="138">
        <v>0</v>
      </c>
      <c r="P105" s="138">
        <f t="shared" si="1"/>
        <v>0</v>
      </c>
      <c r="Q105" s="138">
        <v>0</v>
      </c>
      <c r="R105" s="138">
        <f t="shared" si="2"/>
        <v>0</v>
      </c>
      <c r="S105" s="138">
        <v>0</v>
      </c>
      <c r="T105" s="139">
        <f t="shared" si="3"/>
        <v>0</v>
      </c>
      <c r="AR105" s="140" t="s">
        <v>223</v>
      </c>
      <c r="AT105" s="140" t="s">
        <v>122</v>
      </c>
      <c r="AU105" s="140" t="s">
        <v>20</v>
      </c>
      <c r="AY105" s="16" t="s">
        <v>171</v>
      </c>
      <c r="BE105" s="141">
        <f t="shared" si="4"/>
        <v>0</v>
      </c>
      <c r="BF105" s="141">
        <f t="shared" si="5"/>
        <v>0</v>
      </c>
      <c r="BG105" s="141">
        <f t="shared" si="6"/>
        <v>0</v>
      </c>
      <c r="BH105" s="141">
        <f t="shared" si="7"/>
        <v>0</v>
      </c>
      <c r="BI105" s="141">
        <f t="shared" si="8"/>
        <v>0</v>
      </c>
      <c r="BJ105" s="16" t="s">
        <v>37</v>
      </c>
      <c r="BK105" s="141">
        <f t="shared" si="9"/>
        <v>0</v>
      </c>
      <c r="BL105" s="16" t="s">
        <v>176</v>
      </c>
      <c r="BM105" s="140" t="s">
        <v>1603</v>
      </c>
    </row>
    <row r="106" spans="2:65" s="1" customFormat="1" ht="19.5">
      <c r="B106" s="29"/>
      <c r="D106" s="146" t="s">
        <v>134</v>
      </c>
      <c r="F106" s="158" t="s">
        <v>1588</v>
      </c>
      <c r="L106" s="29"/>
      <c r="M106" s="144"/>
      <c r="T106" s="50"/>
      <c r="AT106" s="16" t="s">
        <v>134</v>
      </c>
      <c r="AU106" s="16" t="s">
        <v>20</v>
      </c>
    </row>
    <row r="107" spans="2:65" s="1" customFormat="1" ht="24.2" customHeight="1">
      <c r="B107" s="128"/>
      <c r="C107" s="129" t="s">
        <v>228</v>
      </c>
      <c r="D107" s="129" t="s">
        <v>116</v>
      </c>
      <c r="E107" s="130" t="s">
        <v>1604</v>
      </c>
      <c r="F107" s="131" t="s">
        <v>1605</v>
      </c>
      <c r="G107" s="132" t="s">
        <v>757</v>
      </c>
      <c r="H107" s="133">
        <v>1</v>
      </c>
      <c r="I107" s="134">
        <v>0</v>
      </c>
      <c r="J107" s="134">
        <f>ROUND(I107*H107,2)</f>
        <v>0</v>
      </c>
      <c r="K107" s="135"/>
      <c r="L107" s="29"/>
      <c r="M107" s="136" t="s">
        <v>3</v>
      </c>
      <c r="N107" s="137" t="s">
        <v>48</v>
      </c>
      <c r="O107" s="138">
        <v>0</v>
      </c>
      <c r="P107" s="138">
        <f>O107*H107</f>
        <v>0</v>
      </c>
      <c r="Q107" s="138">
        <v>0</v>
      </c>
      <c r="R107" s="138">
        <f>Q107*H107</f>
        <v>0</v>
      </c>
      <c r="S107" s="138">
        <v>0</v>
      </c>
      <c r="T107" s="139">
        <f>S107*H107</f>
        <v>0</v>
      </c>
      <c r="AR107" s="140" t="s">
        <v>176</v>
      </c>
      <c r="AT107" s="140" t="s">
        <v>116</v>
      </c>
      <c r="AU107" s="140" t="s">
        <v>20</v>
      </c>
      <c r="AY107" s="16" t="s">
        <v>171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6" t="s">
        <v>37</v>
      </c>
      <c r="BK107" s="141">
        <f>ROUND(I107*H107,2)</f>
        <v>0</v>
      </c>
      <c r="BL107" s="16" t="s">
        <v>176</v>
      </c>
      <c r="BM107" s="140" t="s">
        <v>1606</v>
      </c>
    </row>
    <row r="108" spans="2:65" s="1" customFormat="1" ht="76.349999999999994" customHeight="1">
      <c r="B108" s="128"/>
      <c r="C108" s="167" t="s">
        <v>236</v>
      </c>
      <c r="D108" s="167" t="s">
        <v>122</v>
      </c>
      <c r="E108" s="168" t="s">
        <v>1460</v>
      </c>
      <c r="F108" s="169" t="s">
        <v>1607</v>
      </c>
      <c r="G108" s="170" t="s">
        <v>757</v>
      </c>
      <c r="H108" s="171">
        <v>1</v>
      </c>
      <c r="I108" s="172">
        <v>0</v>
      </c>
      <c r="J108" s="172">
        <f>ROUND(I108*H108,2)</f>
        <v>0</v>
      </c>
      <c r="K108" s="173"/>
      <c r="L108" s="174"/>
      <c r="M108" s="175" t="s">
        <v>3</v>
      </c>
      <c r="N108" s="176" t="s">
        <v>48</v>
      </c>
      <c r="O108" s="138">
        <v>0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9">
        <f>S108*H108</f>
        <v>0</v>
      </c>
      <c r="AR108" s="140" t="s">
        <v>223</v>
      </c>
      <c r="AT108" s="140" t="s">
        <v>122</v>
      </c>
      <c r="AU108" s="140" t="s">
        <v>20</v>
      </c>
      <c r="AY108" s="16" t="s">
        <v>171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6" t="s">
        <v>37</v>
      </c>
      <c r="BK108" s="141">
        <f>ROUND(I108*H108,2)</f>
        <v>0</v>
      </c>
      <c r="BL108" s="16" t="s">
        <v>176</v>
      </c>
      <c r="BM108" s="140" t="s">
        <v>1608</v>
      </c>
    </row>
    <row r="109" spans="2:65" s="1" customFormat="1" ht="19.5">
      <c r="B109" s="29"/>
      <c r="D109" s="146" t="s">
        <v>134</v>
      </c>
      <c r="F109" s="158" t="s">
        <v>1588</v>
      </c>
      <c r="L109" s="29"/>
      <c r="M109" s="144"/>
      <c r="T109" s="50"/>
      <c r="AT109" s="16" t="s">
        <v>134</v>
      </c>
      <c r="AU109" s="16" t="s">
        <v>20</v>
      </c>
    </row>
    <row r="110" spans="2:65" s="1" customFormat="1" ht="16.5" customHeight="1">
      <c r="B110" s="128"/>
      <c r="C110" s="129" t="s">
        <v>241</v>
      </c>
      <c r="D110" s="129" t="s">
        <v>116</v>
      </c>
      <c r="E110" s="130" t="s">
        <v>1609</v>
      </c>
      <c r="F110" s="131" t="s">
        <v>1610</v>
      </c>
      <c r="G110" s="132" t="s">
        <v>757</v>
      </c>
      <c r="H110" s="133">
        <v>1</v>
      </c>
      <c r="I110" s="134">
        <v>0</v>
      </c>
      <c r="J110" s="134">
        <f>ROUND(I110*H110,2)</f>
        <v>0</v>
      </c>
      <c r="K110" s="135"/>
      <c r="L110" s="29"/>
      <c r="M110" s="136" t="s">
        <v>3</v>
      </c>
      <c r="N110" s="137" t="s">
        <v>48</v>
      </c>
      <c r="O110" s="138">
        <v>0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176</v>
      </c>
      <c r="AT110" s="140" t="s">
        <v>116</v>
      </c>
      <c r="AU110" s="140" t="s">
        <v>20</v>
      </c>
      <c r="AY110" s="16" t="s">
        <v>171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6" t="s">
        <v>37</v>
      </c>
      <c r="BK110" s="141">
        <f>ROUND(I110*H110,2)</f>
        <v>0</v>
      </c>
      <c r="BL110" s="16" t="s">
        <v>176</v>
      </c>
      <c r="BM110" s="140" t="s">
        <v>1611</v>
      </c>
    </row>
    <row r="111" spans="2:65" s="1" customFormat="1" ht="90" customHeight="1">
      <c r="B111" s="128"/>
      <c r="C111" s="167" t="s">
        <v>248</v>
      </c>
      <c r="D111" s="167" t="s">
        <v>122</v>
      </c>
      <c r="E111" s="168" t="s">
        <v>1467</v>
      </c>
      <c r="F111" s="169" t="s">
        <v>1612</v>
      </c>
      <c r="G111" s="170" t="s">
        <v>757</v>
      </c>
      <c r="H111" s="171">
        <v>1</v>
      </c>
      <c r="I111" s="172">
        <v>0</v>
      </c>
      <c r="J111" s="172">
        <f>ROUND(I111*H111,2)</f>
        <v>0</v>
      </c>
      <c r="K111" s="173"/>
      <c r="L111" s="174"/>
      <c r="M111" s="175" t="s">
        <v>3</v>
      </c>
      <c r="N111" s="176" t="s">
        <v>48</v>
      </c>
      <c r="O111" s="138">
        <v>0</v>
      </c>
      <c r="P111" s="138">
        <f>O111*H111</f>
        <v>0</v>
      </c>
      <c r="Q111" s="138">
        <v>0</v>
      </c>
      <c r="R111" s="138">
        <f>Q111*H111</f>
        <v>0</v>
      </c>
      <c r="S111" s="138">
        <v>0</v>
      </c>
      <c r="T111" s="139">
        <f>S111*H111</f>
        <v>0</v>
      </c>
      <c r="AR111" s="140" t="s">
        <v>223</v>
      </c>
      <c r="AT111" s="140" t="s">
        <v>122</v>
      </c>
      <c r="AU111" s="140" t="s">
        <v>20</v>
      </c>
      <c r="AY111" s="16" t="s">
        <v>171</v>
      </c>
      <c r="BE111" s="141">
        <f>IF(N111="základní",J111,0)</f>
        <v>0</v>
      </c>
      <c r="BF111" s="141">
        <f>IF(N111="snížená",J111,0)</f>
        <v>0</v>
      </c>
      <c r="BG111" s="141">
        <f>IF(N111="zákl. přenesená",J111,0)</f>
        <v>0</v>
      </c>
      <c r="BH111" s="141">
        <f>IF(N111="sníž. přenesená",J111,0)</f>
        <v>0</v>
      </c>
      <c r="BI111" s="141">
        <f>IF(N111="nulová",J111,0)</f>
        <v>0</v>
      </c>
      <c r="BJ111" s="16" t="s">
        <v>37</v>
      </c>
      <c r="BK111" s="141">
        <f>ROUND(I111*H111,2)</f>
        <v>0</v>
      </c>
      <c r="BL111" s="16" t="s">
        <v>176</v>
      </c>
      <c r="BM111" s="140" t="s">
        <v>1613</v>
      </c>
    </row>
    <row r="112" spans="2:65" s="1" customFormat="1" ht="19.5">
      <c r="B112" s="29"/>
      <c r="D112" s="146" t="s">
        <v>134</v>
      </c>
      <c r="F112" s="158" t="s">
        <v>1588</v>
      </c>
      <c r="L112" s="29"/>
      <c r="M112" s="144"/>
      <c r="T112" s="50"/>
      <c r="AT112" s="16" t="s">
        <v>134</v>
      </c>
      <c r="AU112" s="16" t="s">
        <v>20</v>
      </c>
    </row>
    <row r="113" spans="2:65" s="1" customFormat="1" ht="16.5" customHeight="1">
      <c r="B113" s="128"/>
      <c r="C113" s="129" t="s">
        <v>253</v>
      </c>
      <c r="D113" s="129" t="s">
        <v>116</v>
      </c>
      <c r="E113" s="130" t="s">
        <v>1614</v>
      </c>
      <c r="F113" s="131" t="s">
        <v>1615</v>
      </c>
      <c r="G113" s="132" t="s">
        <v>757</v>
      </c>
      <c r="H113" s="133">
        <v>1</v>
      </c>
      <c r="I113" s="134">
        <v>0</v>
      </c>
      <c r="J113" s="134">
        <f>ROUND(I113*H113,2)</f>
        <v>0</v>
      </c>
      <c r="K113" s="135"/>
      <c r="L113" s="29"/>
      <c r="M113" s="136" t="s">
        <v>3</v>
      </c>
      <c r="N113" s="137" t="s">
        <v>48</v>
      </c>
      <c r="O113" s="138">
        <v>0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176</v>
      </c>
      <c r="AT113" s="140" t="s">
        <v>116</v>
      </c>
      <c r="AU113" s="140" t="s">
        <v>20</v>
      </c>
      <c r="AY113" s="16" t="s">
        <v>171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6" t="s">
        <v>37</v>
      </c>
      <c r="BK113" s="141">
        <f>ROUND(I113*H113,2)</f>
        <v>0</v>
      </c>
      <c r="BL113" s="16" t="s">
        <v>176</v>
      </c>
      <c r="BM113" s="140" t="s">
        <v>1616</v>
      </c>
    </row>
    <row r="114" spans="2:65" s="1" customFormat="1" ht="66.75" customHeight="1">
      <c r="B114" s="128"/>
      <c r="C114" s="167" t="s">
        <v>259</v>
      </c>
      <c r="D114" s="167" t="s">
        <v>122</v>
      </c>
      <c r="E114" s="168" t="s">
        <v>1474</v>
      </c>
      <c r="F114" s="169" t="s">
        <v>1617</v>
      </c>
      <c r="G114" s="170" t="s">
        <v>3</v>
      </c>
      <c r="H114" s="171">
        <v>1</v>
      </c>
      <c r="I114" s="172">
        <v>0</v>
      </c>
      <c r="J114" s="172">
        <f>ROUND(I114*H114,2)</f>
        <v>0</v>
      </c>
      <c r="K114" s="173"/>
      <c r="L114" s="174"/>
      <c r="M114" s="175" t="s">
        <v>3</v>
      </c>
      <c r="N114" s="176" t="s">
        <v>48</v>
      </c>
      <c r="O114" s="138">
        <v>0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AR114" s="140" t="s">
        <v>223</v>
      </c>
      <c r="AT114" s="140" t="s">
        <v>122</v>
      </c>
      <c r="AU114" s="140" t="s">
        <v>20</v>
      </c>
      <c r="AY114" s="16" t="s">
        <v>171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6" t="s">
        <v>37</v>
      </c>
      <c r="BK114" s="141">
        <f>ROUND(I114*H114,2)</f>
        <v>0</v>
      </c>
      <c r="BL114" s="16" t="s">
        <v>176</v>
      </c>
      <c r="BM114" s="140" t="s">
        <v>1618</v>
      </c>
    </row>
    <row r="115" spans="2:65" s="1" customFormat="1" ht="19.5">
      <c r="B115" s="29"/>
      <c r="D115" s="146" t="s">
        <v>134</v>
      </c>
      <c r="F115" s="158" t="s">
        <v>1619</v>
      </c>
      <c r="L115" s="29"/>
      <c r="M115" s="144"/>
      <c r="T115" s="50"/>
      <c r="AT115" s="16" t="s">
        <v>134</v>
      </c>
      <c r="AU115" s="16" t="s">
        <v>20</v>
      </c>
    </row>
    <row r="116" spans="2:65" s="11" customFormat="1" ht="22.9" customHeight="1">
      <c r="B116" s="117"/>
      <c r="D116" s="118" t="s">
        <v>76</v>
      </c>
      <c r="E116" s="126" t="s">
        <v>543</v>
      </c>
      <c r="F116" s="126" t="s">
        <v>544</v>
      </c>
      <c r="J116" s="127">
        <f>BK116</f>
        <v>0</v>
      </c>
      <c r="L116" s="117"/>
      <c r="M116" s="121"/>
      <c r="P116" s="122">
        <f>SUM(P117:P118)</f>
        <v>40.06</v>
      </c>
      <c r="R116" s="122">
        <f>SUM(R117:R118)</f>
        <v>0</v>
      </c>
      <c r="T116" s="123">
        <f>SUM(T117:T118)</f>
        <v>0</v>
      </c>
      <c r="AR116" s="118" t="s">
        <v>37</v>
      </c>
      <c r="AT116" s="124" t="s">
        <v>76</v>
      </c>
      <c r="AU116" s="124" t="s">
        <v>37</v>
      </c>
      <c r="AY116" s="118" t="s">
        <v>171</v>
      </c>
      <c r="BK116" s="125">
        <f>SUM(BK117:BK118)</f>
        <v>0</v>
      </c>
    </row>
    <row r="117" spans="2:65" s="1" customFormat="1" ht="24.2" customHeight="1">
      <c r="B117" s="128"/>
      <c r="C117" s="129" t="s">
        <v>9</v>
      </c>
      <c r="D117" s="129" t="s">
        <v>116</v>
      </c>
      <c r="E117" s="130" t="s">
        <v>545</v>
      </c>
      <c r="F117" s="131" t="s">
        <v>546</v>
      </c>
      <c r="G117" s="132" t="s">
        <v>275</v>
      </c>
      <c r="H117" s="133">
        <v>20</v>
      </c>
      <c r="I117" s="134">
        <v>0</v>
      </c>
      <c r="J117" s="134">
        <f>ROUND(I117*H117,2)</f>
        <v>0</v>
      </c>
      <c r="K117" s="135"/>
      <c r="L117" s="29"/>
      <c r="M117" s="136" t="s">
        <v>3</v>
      </c>
      <c r="N117" s="137" t="s">
        <v>48</v>
      </c>
      <c r="O117" s="138">
        <v>2.0030000000000001</v>
      </c>
      <c r="P117" s="138">
        <f>O117*H117</f>
        <v>40.06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176</v>
      </c>
      <c r="AT117" s="140" t="s">
        <v>116</v>
      </c>
      <c r="AU117" s="140" t="s">
        <v>20</v>
      </c>
      <c r="AY117" s="16" t="s">
        <v>171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6" t="s">
        <v>37</v>
      </c>
      <c r="BK117" s="141">
        <f>ROUND(I117*H117,2)</f>
        <v>0</v>
      </c>
      <c r="BL117" s="16" t="s">
        <v>176</v>
      </c>
      <c r="BM117" s="140" t="s">
        <v>1620</v>
      </c>
    </row>
    <row r="118" spans="2:65" s="1" customFormat="1">
      <c r="B118" s="29"/>
      <c r="D118" s="142" t="s">
        <v>178</v>
      </c>
      <c r="F118" s="143" t="s">
        <v>548</v>
      </c>
      <c r="L118" s="29"/>
      <c r="M118" s="144"/>
      <c r="T118" s="50"/>
      <c r="AT118" s="16" t="s">
        <v>178</v>
      </c>
      <c r="AU118" s="16" t="s">
        <v>20</v>
      </c>
    </row>
    <row r="119" spans="2:65" s="11" customFormat="1" ht="25.9" customHeight="1">
      <c r="B119" s="117"/>
      <c r="D119" s="118" t="s">
        <v>76</v>
      </c>
      <c r="E119" s="119" t="s">
        <v>344</v>
      </c>
      <c r="F119" s="119" t="s">
        <v>345</v>
      </c>
      <c r="J119" s="120">
        <f>BK119</f>
        <v>0</v>
      </c>
      <c r="L119" s="117"/>
      <c r="M119" s="121"/>
      <c r="P119" s="122">
        <f>P120+P124+P128+P135+P142</f>
        <v>0</v>
      </c>
      <c r="R119" s="122">
        <f>R120+R124+R128+R135+R142</f>
        <v>0</v>
      </c>
      <c r="T119" s="123">
        <f>T120+T124+T128+T135+T142</f>
        <v>0</v>
      </c>
      <c r="AR119" s="118" t="s">
        <v>201</v>
      </c>
      <c r="AT119" s="124" t="s">
        <v>76</v>
      </c>
      <c r="AU119" s="124" t="s">
        <v>77</v>
      </c>
      <c r="AY119" s="118" t="s">
        <v>171</v>
      </c>
      <c r="BK119" s="125">
        <f>BK120+BK124+BK128+BK135+BK142</f>
        <v>0</v>
      </c>
    </row>
    <row r="120" spans="2:65" s="11" customFormat="1" ht="22.9" customHeight="1">
      <c r="B120" s="117"/>
      <c r="D120" s="118" t="s">
        <v>76</v>
      </c>
      <c r="E120" s="126" t="s">
        <v>346</v>
      </c>
      <c r="F120" s="126" t="s">
        <v>347</v>
      </c>
      <c r="J120" s="127">
        <f>BK120</f>
        <v>0</v>
      </c>
      <c r="L120" s="117"/>
      <c r="M120" s="121"/>
      <c r="P120" s="122">
        <f>SUM(P121:P123)</f>
        <v>0</v>
      </c>
      <c r="R120" s="122">
        <f>SUM(R121:R123)</f>
        <v>0</v>
      </c>
      <c r="T120" s="123">
        <f>SUM(T121:T123)</f>
        <v>0</v>
      </c>
      <c r="AR120" s="118" t="s">
        <v>201</v>
      </c>
      <c r="AT120" s="124" t="s">
        <v>76</v>
      </c>
      <c r="AU120" s="124" t="s">
        <v>37</v>
      </c>
      <c r="AY120" s="118" t="s">
        <v>171</v>
      </c>
      <c r="BK120" s="125">
        <f>SUM(BK121:BK123)</f>
        <v>0</v>
      </c>
    </row>
    <row r="121" spans="2:65" s="1" customFormat="1" ht="16.5" customHeight="1">
      <c r="B121" s="128"/>
      <c r="C121" s="129" t="s">
        <v>272</v>
      </c>
      <c r="D121" s="129" t="s">
        <v>116</v>
      </c>
      <c r="E121" s="130" t="s">
        <v>349</v>
      </c>
      <c r="F121" s="131" t="s">
        <v>347</v>
      </c>
      <c r="G121" s="132" t="s">
        <v>350</v>
      </c>
      <c r="H121" s="133">
        <v>1</v>
      </c>
      <c r="I121" s="134">
        <v>0</v>
      </c>
      <c r="J121" s="134">
        <f>ROUND(I121*H121,2)</f>
        <v>0</v>
      </c>
      <c r="K121" s="135"/>
      <c r="L121" s="29"/>
      <c r="M121" s="136" t="s">
        <v>3</v>
      </c>
      <c r="N121" s="137" t="s">
        <v>48</v>
      </c>
      <c r="O121" s="138">
        <v>0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351</v>
      </c>
      <c r="AT121" s="140" t="s">
        <v>116</v>
      </c>
      <c r="AU121" s="140" t="s">
        <v>20</v>
      </c>
      <c r="AY121" s="16" t="s">
        <v>171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37</v>
      </c>
      <c r="BK121" s="141">
        <f>ROUND(I121*H121,2)</f>
        <v>0</v>
      </c>
      <c r="BL121" s="16" t="s">
        <v>351</v>
      </c>
      <c r="BM121" s="140" t="s">
        <v>1621</v>
      </c>
    </row>
    <row r="122" spans="2:65" s="1" customFormat="1">
      <c r="B122" s="29"/>
      <c r="D122" s="142" t="s">
        <v>178</v>
      </c>
      <c r="F122" s="143" t="s">
        <v>353</v>
      </c>
      <c r="L122" s="29"/>
      <c r="M122" s="144"/>
      <c r="T122" s="50"/>
      <c r="AT122" s="16" t="s">
        <v>178</v>
      </c>
      <c r="AU122" s="16" t="s">
        <v>20</v>
      </c>
    </row>
    <row r="123" spans="2:65" s="1" customFormat="1" ht="58.5">
      <c r="B123" s="29"/>
      <c r="D123" s="146" t="s">
        <v>134</v>
      </c>
      <c r="F123" s="158" t="s">
        <v>354</v>
      </c>
      <c r="L123" s="29"/>
      <c r="M123" s="144"/>
      <c r="T123" s="50"/>
      <c r="AT123" s="16" t="s">
        <v>134</v>
      </c>
      <c r="AU123" s="16" t="s">
        <v>20</v>
      </c>
    </row>
    <row r="124" spans="2:65" s="11" customFormat="1" ht="22.9" customHeight="1">
      <c r="B124" s="117"/>
      <c r="D124" s="118" t="s">
        <v>76</v>
      </c>
      <c r="E124" s="126" t="s">
        <v>355</v>
      </c>
      <c r="F124" s="126" t="s">
        <v>356</v>
      </c>
      <c r="J124" s="127">
        <f>BK124</f>
        <v>0</v>
      </c>
      <c r="L124" s="117"/>
      <c r="M124" s="121"/>
      <c r="P124" s="122">
        <f>SUM(P125:P127)</f>
        <v>0</v>
      </c>
      <c r="R124" s="122">
        <f>SUM(R125:R127)</f>
        <v>0</v>
      </c>
      <c r="T124" s="123">
        <f>SUM(T125:T127)</f>
        <v>0</v>
      </c>
      <c r="AR124" s="118" t="s">
        <v>201</v>
      </c>
      <c r="AT124" s="124" t="s">
        <v>76</v>
      </c>
      <c r="AU124" s="124" t="s">
        <v>37</v>
      </c>
      <c r="AY124" s="118" t="s">
        <v>171</v>
      </c>
      <c r="BK124" s="125">
        <f>SUM(BK125:BK127)</f>
        <v>0</v>
      </c>
    </row>
    <row r="125" spans="2:65" s="1" customFormat="1" ht="16.5" customHeight="1">
      <c r="B125" s="128"/>
      <c r="C125" s="129" t="s">
        <v>279</v>
      </c>
      <c r="D125" s="129" t="s">
        <v>116</v>
      </c>
      <c r="E125" s="130" t="s">
        <v>358</v>
      </c>
      <c r="F125" s="131" t="s">
        <v>356</v>
      </c>
      <c r="G125" s="132" t="s">
        <v>350</v>
      </c>
      <c r="H125" s="133">
        <v>1</v>
      </c>
      <c r="I125" s="134">
        <v>0</v>
      </c>
      <c r="J125" s="134">
        <f>ROUND(I125*H125,2)</f>
        <v>0</v>
      </c>
      <c r="K125" s="135"/>
      <c r="L125" s="29"/>
      <c r="M125" s="136" t="s">
        <v>3</v>
      </c>
      <c r="N125" s="137" t="s">
        <v>48</v>
      </c>
      <c r="O125" s="138">
        <v>0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351</v>
      </c>
      <c r="AT125" s="140" t="s">
        <v>116</v>
      </c>
      <c r="AU125" s="140" t="s">
        <v>20</v>
      </c>
      <c r="AY125" s="16" t="s">
        <v>171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37</v>
      </c>
      <c r="BK125" s="141">
        <f>ROUND(I125*H125,2)</f>
        <v>0</v>
      </c>
      <c r="BL125" s="16" t="s">
        <v>351</v>
      </c>
      <c r="BM125" s="140" t="s">
        <v>1622</v>
      </c>
    </row>
    <row r="126" spans="2:65" s="1" customFormat="1">
      <c r="B126" s="29"/>
      <c r="D126" s="142" t="s">
        <v>178</v>
      </c>
      <c r="F126" s="143" t="s">
        <v>360</v>
      </c>
      <c r="L126" s="29"/>
      <c r="M126" s="144"/>
      <c r="T126" s="50"/>
      <c r="AT126" s="16" t="s">
        <v>178</v>
      </c>
      <c r="AU126" s="16" t="s">
        <v>20</v>
      </c>
    </row>
    <row r="127" spans="2:65" s="1" customFormat="1" ht="126.75">
      <c r="B127" s="29"/>
      <c r="D127" s="146" t="s">
        <v>134</v>
      </c>
      <c r="F127" s="158" t="s">
        <v>361</v>
      </c>
      <c r="L127" s="29"/>
      <c r="M127" s="144"/>
      <c r="T127" s="50"/>
      <c r="AT127" s="16" t="s">
        <v>134</v>
      </c>
      <c r="AU127" s="16" t="s">
        <v>20</v>
      </c>
    </row>
    <row r="128" spans="2:65" s="11" customFormat="1" ht="22.9" customHeight="1">
      <c r="B128" s="117"/>
      <c r="D128" s="118" t="s">
        <v>76</v>
      </c>
      <c r="E128" s="126" t="s">
        <v>362</v>
      </c>
      <c r="F128" s="126" t="s">
        <v>363</v>
      </c>
      <c r="J128" s="127">
        <f>BK128</f>
        <v>0</v>
      </c>
      <c r="L128" s="117"/>
      <c r="M128" s="121"/>
      <c r="P128" s="122">
        <f>SUM(P129:P134)</f>
        <v>0</v>
      </c>
      <c r="R128" s="122">
        <f>SUM(R129:R134)</f>
        <v>0</v>
      </c>
      <c r="T128" s="123">
        <f>SUM(T129:T134)</f>
        <v>0</v>
      </c>
      <c r="AR128" s="118" t="s">
        <v>201</v>
      </c>
      <c r="AT128" s="124" t="s">
        <v>76</v>
      </c>
      <c r="AU128" s="124" t="s">
        <v>37</v>
      </c>
      <c r="AY128" s="118" t="s">
        <v>171</v>
      </c>
      <c r="BK128" s="125">
        <f>SUM(BK129:BK134)</f>
        <v>0</v>
      </c>
    </row>
    <row r="129" spans="2:65" s="1" customFormat="1" ht="16.5" customHeight="1">
      <c r="B129" s="128"/>
      <c r="C129" s="129" t="s">
        <v>286</v>
      </c>
      <c r="D129" s="129" t="s">
        <v>116</v>
      </c>
      <c r="E129" s="130" t="s">
        <v>365</v>
      </c>
      <c r="F129" s="131" t="s">
        <v>363</v>
      </c>
      <c r="G129" s="132" t="s">
        <v>366</v>
      </c>
      <c r="H129" s="133">
        <v>5996.24</v>
      </c>
      <c r="I129" s="134">
        <v>0</v>
      </c>
      <c r="J129" s="134">
        <f>ROUND(I129*H129,2)</f>
        <v>0</v>
      </c>
      <c r="K129" s="135"/>
      <c r="L129" s="29"/>
      <c r="M129" s="136" t="s">
        <v>3</v>
      </c>
      <c r="N129" s="137" t="s">
        <v>48</v>
      </c>
      <c r="O129" s="138">
        <v>0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351</v>
      </c>
      <c r="AT129" s="140" t="s">
        <v>116</v>
      </c>
      <c r="AU129" s="140" t="s">
        <v>20</v>
      </c>
      <c r="AY129" s="16" t="s">
        <v>171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37</v>
      </c>
      <c r="BK129" s="141">
        <f>ROUND(I129*H129,2)</f>
        <v>0</v>
      </c>
      <c r="BL129" s="16" t="s">
        <v>351</v>
      </c>
      <c r="BM129" s="140" t="s">
        <v>1623</v>
      </c>
    </row>
    <row r="130" spans="2:65" s="1" customFormat="1">
      <c r="B130" s="29"/>
      <c r="D130" s="142" t="s">
        <v>178</v>
      </c>
      <c r="F130" s="143" t="s">
        <v>368</v>
      </c>
      <c r="L130" s="29"/>
      <c r="M130" s="144"/>
      <c r="T130" s="50"/>
      <c r="AT130" s="16" t="s">
        <v>178</v>
      </c>
      <c r="AU130" s="16" t="s">
        <v>20</v>
      </c>
    </row>
    <row r="131" spans="2:65" s="1" customFormat="1" ht="175.5">
      <c r="B131" s="29"/>
      <c r="D131" s="146" t="s">
        <v>134</v>
      </c>
      <c r="F131" s="158" t="s">
        <v>369</v>
      </c>
      <c r="L131" s="29"/>
      <c r="M131" s="144"/>
      <c r="T131" s="50"/>
      <c r="AT131" s="16" t="s">
        <v>134</v>
      </c>
      <c r="AU131" s="16" t="s">
        <v>20</v>
      </c>
    </row>
    <row r="132" spans="2:65" s="1" customFormat="1" ht="16.5" customHeight="1">
      <c r="B132" s="128"/>
      <c r="C132" s="129" t="s">
        <v>292</v>
      </c>
      <c r="D132" s="129" t="s">
        <v>116</v>
      </c>
      <c r="E132" s="130" t="s">
        <v>371</v>
      </c>
      <c r="F132" s="131" t="s">
        <v>372</v>
      </c>
      <c r="G132" s="132" t="s">
        <v>350</v>
      </c>
      <c r="H132" s="133">
        <v>1</v>
      </c>
      <c r="I132" s="134">
        <v>0</v>
      </c>
      <c r="J132" s="134">
        <f>ROUND(I132*H132,2)</f>
        <v>0</v>
      </c>
      <c r="K132" s="135"/>
      <c r="L132" s="29"/>
      <c r="M132" s="136" t="s">
        <v>3</v>
      </c>
      <c r="N132" s="137" t="s">
        <v>48</v>
      </c>
      <c r="O132" s="138">
        <v>0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351</v>
      </c>
      <c r="AT132" s="140" t="s">
        <v>116</v>
      </c>
      <c r="AU132" s="140" t="s">
        <v>20</v>
      </c>
      <c r="AY132" s="16" t="s">
        <v>171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37</v>
      </c>
      <c r="BK132" s="141">
        <f>ROUND(I132*H132,2)</f>
        <v>0</v>
      </c>
      <c r="BL132" s="16" t="s">
        <v>351</v>
      </c>
      <c r="BM132" s="140" t="s">
        <v>1624</v>
      </c>
    </row>
    <row r="133" spans="2:65" s="1" customFormat="1">
      <c r="B133" s="29"/>
      <c r="D133" s="142" t="s">
        <v>178</v>
      </c>
      <c r="F133" s="143" t="s">
        <v>374</v>
      </c>
      <c r="L133" s="29"/>
      <c r="M133" s="144"/>
      <c r="T133" s="50"/>
      <c r="AT133" s="16" t="s">
        <v>178</v>
      </c>
      <c r="AU133" s="16" t="s">
        <v>20</v>
      </c>
    </row>
    <row r="134" spans="2:65" s="1" customFormat="1" ht="48.75">
      <c r="B134" s="29"/>
      <c r="D134" s="146" t="s">
        <v>134</v>
      </c>
      <c r="F134" s="158" t="s">
        <v>375</v>
      </c>
      <c r="L134" s="29"/>
      <c r="M134" s="144"/>
      <c r="T134" s="50"/>
      <c r="AT134" s="16" t="s">
        <v>134</v>
      </c>
      <c r="AU134" s="16" t="s">
        <v>20</v>
      </c>
    </row>
    <row r="135" spans="2:65" s="11" customFormat="1" ht="22.9" customHeight="1">
      <c r="B135" s="117"/>
      <c r="D135" s="118" t="s">
        <v>76</v>
      </c>
      <c r="E135" s="126" t="s">
        <v>376</v>
      </c>
      <c r="F135" s="126" t="s">
        <v>377</v>
      </c>
      <c r="J135" s="127">
        <f>BK135</f>
        <v>0</v>
      </c>
      <c r="L135" s="117"/>
      <c r="M135" s="121"/>
      <c r="P135" s="122">
        <f>SUM(P136:P141)</f>
        <v>0</v>
      </c>
      <c r="R135" s="122">
        <f>SUM(R136:R141)</f>
        <v>0</v>
      </c>
      <c r="T135" s="123">
        <f>SUM(T136:T141)</f>
        <v>0</v>
      </c>
      <c r="AR135" s="118" t="s">
        <v>201</v>
      </c>
      <c r="AT135" s="124" t="s">
        <v>76</v>
      </c>
      <c r="AU135" s="124" t="s">
        <v>37</v>
      </c>
      <c r="AY135" s="118" t="s">
        <v>171</v>
      </c>
      <c r="BK135" s="125">
        <f>SUM(BK136:BK141)</f>
        <v>0</v>
      </c>
    </row>
    <row r="136" spans="2:65" s="1" customFormat="1" ht="16.5" customHeight="1">
      <c r="B136" s="128"/>
      <c r="C136" s="129" t="s">
        <v>298</v>
      </c>
      <c r="D136" s="129" t="s">
        <v>116</v>
      </c>
      <c r="E136" s="130" t="s">
        <v>379</v>
      </c>
      <c r="F136" s="131" t="s">
        <v>377</v>
      </c>
      <c r="G136" s="132" t="s">
        <v>366</v>
      </c>
      <c r="H136" s="133">
        <v>5996.24</v>
      </c>
      <c r="I136" s="134">
        <v>0</v>
      </c>
      <c r="J136" s="134">
        <f>ROUND(I136*H136,2)</f>
        <v>0</v>
      </c>
      <c r="K136" s="135"/>
      <c r="L136" s="29"/>
      <c r="M136" s="136" t="s">
        <v>3</v>
      </c>
      <c r="N136" s="137" t="s">
        <v>48</v>
      </c>
      <c r="O136" s="138">
        <v>0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351</v>
      </c>
      <c r="AT136" s="140" t="s">
        <v>116</v>
      </c>
      <c r="AU136" s="140" t="s">
        <v>20</v>
      </c>
      <c r="AY136" s="16" t="s">
        <v>171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37</v>
      </c>
      <c r="BK136" s="141">
        <f>ROUND(I136*H136,2)</f>
        <v>0</v>
      </c>
      <c r="BL136" s="16" t="s">
        <v>351</v>
      </c>
      <c r="BM136" s="140" t="s">
        <v>1625</v>
      </c>
    </row>
    <row r="137" spans="2:65" s="1" customFormat="1">
      <c r="B137" s="29"/>
      <c r="D137" s="142" t="s">
        <v>178</v>
      </c>
      <c r="F137" s="143" t="s">
        <v>381</v>
      </c>
      <c r="L137" s="29"/>
      <c r="M137" s="144"/>
      <c r="T137" s="50"/>
      <c r="AT137" s="16" t="s">
        <v>178</v>
      </c>
      <c r="AU137" s="16" t="s">
        <v>20</v>
      </c>
    </row>
    <row r="138" spans="2:65" s="1" customFormat="1" ht="16.5" customHeight="1">
      <c r="B138" s="128"/>
      <c r="C138" s="129" t="s">
        <v>8</v>
      </c>
      <c r="D138" s="129" t="s">
        <v>116</v>
      </c>
      <c r="E138" s="130" t="s">
        <v>383</v>
      </c>
      <c r="F138" s="131" t="s">
        <v>384</v>
      </c>
      <c r="G138" s="132" t="s">
        <v>366</v>
      </c>
      <c r="H138" s="133">
        <v>5996.24</v>
      </c>
      <c r="I138" s="134">
        <v>0</v>
      </c>
      <c r="J138" s="134">
        <f>ROUND(I138*H138,2)</f>
        <v>0</v>
      </c>
      <c r="K138" s="135"/>
      <c r="L138" s="29"/>
      <c r="M138" s="136" t="s">
        <v>3</v>
      </c>
      <c r="N138" s="137" t="s">
        <v>48</v>
      </c>
      <c r="O138" s="138">
        <v>0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351</v>
      </c>
      <c r="AT138" s="140" t="s">
        <v>116</v>
      </c>
      <c r="AU138" s="140" t="s">
        <v>20</v>
      </c>
      <c r="AY138" s="16" t="s">
        <v>171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37</v>
      </c>
      <c r="BK138" s="141">
        <f>ROUND(I138*H138,2)</f>
        <v>0</v>
      </c>
      <c r="BL138" s="16" t="s">
        <v>351</v>
      </c>
      <c r="BM138" s="140" t="s">
        <v>1626</v>
      </c>
    </row>
    <row r="139" spans="2:65" s="1" customFormat="1">
      <c r="B139" s="29"/>
      <c r="D139" s="142" t="s">
        <v>178</v>
      </c>
      <c r="F139" s="143" t="s">
        <v>386</v>
      </c>
      <c r="L139" s="29"/>
      <c r="M139" s="144"/>
      <c r="T139" s="50"/>
      <c r="AT139" s="16" t="s">
        <v>178</v>
      </c>
      <c r="AU139" s="16" t="s">
        <v>20</v>
      </c>
    </row>
    <row r="140" spans="2:65" s="1" customFormat="1" ht="16.5" customHeight="1">
      <c r="B140" s="128"/>
      <c r="C140" s="129" t="s">
        <v>308</v>
      </c>
      <c r="D140" s="129" t="s">
        <v>116</v>
      </c>
      <c r="E140" s="130" t="s">
        <v>388</v>
      </c>
      <c r="F140" s="131" t="s">
        <v>389</v>
      </c>
      <c r="G140" s="132" t="s">
        <v>366</v>
      </c>
      <c r="H140" s="133">
        <v>5996.24</v>
      </c>
      <c r="I140" s="134">
        <v>0</v>
      </c>
      <c r="J140" s="134">
        <f>ROUND(I140*H140,2)</f>
        <v>0</v>
      </c>
      <c r="K140" s="135"/>
      <c r="L140" s="29"/>
      <c r="M140" s="136" t="s">
        <v>3</v>
      </c>
      <c r="N140" s="137" t="s">
        <v>48</v>
      </c>
      <c r="O140" s="138">
        <v>0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351</v>
      </c>
      <c r="AT140" s="140" t="s">
        <v>116</v>
      </c>
      <c r="AU140" s="140" t="s">
        <v>20</v>
      </c>
      <c r="AY140" s="16" t="s">
        <v>171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37</v>
      </c>
      <c r="BK140" s="141">
        <f>ROUND(I140*H140,2)</f>
        <v>0</v>
      </c>
      <c r="BL140" s="16" t="s">
        <v>351</v>
      </c>
      <c r="BM140" s="140" t="s">
        <v>1627</v>
      </c>
    </row>
    <row r="141" spans="2:65" s="1" customFormat="1">
      <c r="B141" s="29"/>
      <c r="D141" s="142" t="s">
        <v>178</v>
      </c>
      <c r="F141" s="143" t="s">
        <v>391</v>
      </c>
      <c r="L141" s="29"/>
      <c r="M141" s="144"/>
      <c r="T141" s="50"/>
      <c r="AT141" s="16" t="s">
        <v>178</v>
      </c>
      <c r="AU141" s="16" t="s">
        <v>20</v>
      </c>
    </row>
    <row r="142" spans="2:65" s="11" customFormat="1" ht="22.9" customHeight="1">
      <c r="B142" s="117"/>
      <c r="D142" s="118" t="s">
        <v>76</v>
      </c>
      <c r="E142" s="126" t="s">
        <v>392</v>
      </c>
      <c r="F142" s="126" t="s">
        <v>393</v>
      </c>
      <c r="J142" s="127">
        <f>BK142</f>
        <v>0</v>
      </c>
      <c r="L142" s="117"/>
      <c r="M142" s="121"/>
      <c r="P142" s="122">
        <f>SUM(P143:P145)</f>
        <v>0</v>
      </c>
      <c r="R142" s="122">
        <f>SUM(R143:R145)</f>
        <v>0</v>
      </c>
      <c r="T142" s="123">
        <f>SUM(T143:T145)</f>
        <v>0</v>
      </c>
      <c r="AR142" s="118" t="s">
        <v>201</v>
      </c>
      <c r="AT142" s="124" t="s">
        <v>76</v>
      </c>
      <c r="AU142" s="124" t="s">
        <v>37</v>
      </c>
      <c r="AY142" s="118" t="s">
        <v>171</v>
      </c>
      <c r="BK142" s="125">
        <f>SUM(BK143:BK145)</f>
        <v>0</v>
      </c>
    </row>
    <row r="143" spans="2:65" s="1" customFormat="1" ht="16.5" customHeight="1">
      <c r="B143" s="128"/>
      <c r="C143" s="129" t="s">
        <v>314</v>
      </c>
      <c r="D143" s="129" t="s">
        <v>116</v>
      </c>
      <c r="E143" s="130" t="s">
        <v>395</v>
      </c>
      <c r="F143" s="131" t="s">
        <v>393</v>
      </c>
      <c r="G143" s="132" t="s">
        <v>366</v>
      </c>
      <c r="H143" s="133">
        <v>5996.24</v>
      </c>
      <c r="I143" s="134">
        <v>0</v>
      </c>
      <c r="J143" s="134">
        <f>ROUND(I143*H143,2)</f>
        <v>0</v>
      </c>
      <c r="K143" s="135"/>
      <c r="L143" s="29"/>
      <c r="M143" s="136" t="s">
        <v>3</v>
      </c>
      <c r="N143" s="137" t="s">
        <v>48</v>
      </c>
      <c r="O143" s="138">
        <v>0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351</v>
      </c>
      <c r="AT143" s="140" t="s">
        <v>116</v>
      </c>
      <c r="AU143" s="140" t="s">
        <v>20</v>
      </c>
      <c r="AY143" s="16" t="s">
        <v>171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37</v>
      </c>
      <c r="BK143" s="141">
        <f>ROUND(I143*H143,2)</f>
        <v>0</v>
      </c>
      <c r="BL143" s="16" t="s">
        <v>351</v>
      </c>
      <c r="BM143" s="140" t="s">
        <v>1628</v>
      </c>
    </row>
    <row r="144" spans="2:65" s="1" customFormat="1">
      <c r="B144" s="29"/>
      <c r="D144" s="142" t="s">
        <v>178</v>
      </c>
      <c r="F144" s="143" t="s">
        <v>397</v>
      </c>
      <c r="L144" s="29"/>
      <c r="M144" s="144"/>
      <c r="T144" s="50"/>
      <c r="AT144" s="16" t="s">
        <v>178</v>
      </c>
      <c r="AU144" s="16" t="s">
        <v>20</v>
      </c>
    </row>
    <row r="145" spans="2:47" s="1" customFormat="1" ht="29.25">
      <c r="B145" s="29"/>
      <c r="D145" s="146" t="s">
        <v>134</v>
      </c>
      <c r="F145" s="158" t="s">
        <v>398</v>
      </c>
      <c r="L145" s="29"/>
      <c r="M145" s="159"/>
      <c r="N145" s="160"/>
      <c r="O145" s="160"/>
      <c r="P145" s="160"/>
      <c r="Q145" s="160"/>
      <c r="R145" s="160"/>
      <c r="S145" s="160"/>
      <c r="T145" s="161"/>
      <c r="AT145" s="16" t="s">
        <v>134</v>
      </c>
      <c r="AU145" s="16" t="s">
        <v>20</v>
      </c>
    </row>
    <row r="146" spans="2:47" s="1" customFormat="1" ht="6.95" customHeight="1">
      <c r="B146" s="38"/>
      <c r="C146" s="39"/>
      <c r="D146" s="39"/>
      <c r="E146" s="39"/>
      <c r="F146" s="39"/>
      <c r="G146" s="39"/>
      <c r="H146" s="39"/>
      <c r="I146" s="39"/>
      <c r="J146" s="39"/>
      <c r="K146" s="39"/>
      <c r="L146" s="29"/>
    </row>
  </sheetData>
  <autoFilter ref="C93:K145" xr:uid="{00000000-0009-0000-0000-000010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118" r:id="rId1" xr:uid="{00000000-0004-0000-1000-000000000000}"/>
    <hyperlink ref="F122" r:id="rId2" xr:uid="{00000000-0004-0000-1000-000001000000}"/>
    <hyperlink ref="F126" r:id="rId3" xr:uid="{00000000-0004-0000-1000-000002000000}"/>
    <hyperlink ref="F130" r:id="rId4" xr:uid="{00000000-0004-0000-1000-000003000000}"/>
    <hyperlink ref="F133" r:id="rId5" xr:uid="{00000000-0004-0000-1000-000004000000}"/>
    <hyperlink ref="F137" r:id="rId6" xr:uid="{00000000-0004-0000-1000-000005000000}"/>
    <hyperlink ref="F139" r:id="rId7" xr:uid="{00000000-0004-0000-1000-000006000000}"/>
    <hyperlink ref="F141" r:id="rId8" xr:uid="{00000000-0004-0000-1000-000007000000}"/>
    <hyperlink ref="F144" r:id="rId9" xr:uid="{00000000-0004-0000-1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7"/>
  <sheetViews>
    <sheetView showGridLines="0" topLeftCell="A17" workbookViewId="0">
      <selection activeCell="I219" sqref="I21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141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ROUND(J95,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ROUND((SUM(BE95:BE216)),  0)</f>
        <v>0</v>
      </c>
      <c r="I35" s="90">
        <v>0.21</v>
      </c>
      <c r="J35" s="80">
        <f>ROUND(((SUM(BE95:BE216))*I35),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ROUND((SUM(BF95:BF216)),  0)</f>
        <v>0</v>
      </c>
      <c r="I36" s="90">
        <v>0.15</v>
      </c>
      <c r="J36" s="80">
        <f>ROUND(((SUM(BF95:BF216))*I36),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ROUND((SUM(BG95:BG216)),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ROUND((SUM(BH95:BH216)),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ROUND((SUM(BI95:BI216)),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A - 2.1. Demolice, sanace území a likvidace odpadu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J95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J96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J97</f>
        <v>0</v>
      </c>
      <c r="L65" s="104"/>
    </row>
    <row r="66" spans="2:12" s="9" customFormat="1" ht="19.899999999999999" hidden="1" customHeight="1">
      <c r="B66" s="104"/>
      <c r="D66" s="105" t="s">
        <v>148</v>
      </c>
      <c r="E66" s="106"/>
      <c r="F66" s="106"/>
      <c r="G66" s="106"/>
      <c r="H66" s="106"/>
      <c r="I66" s="106"/>
      <c r="J66" s="107">
        <f>J137</f>
        <v>0</v>
      </c>
      <c r="L66" s="104"/>
    </row>
    <row r="67" spans="2:12" s="9" customFormat="1" ht="19.899999999999999" hidden="1" customHeight="1">
      <c r="B67" s="104"/>
      <c r="D67" s="105" t="s">
        <v>149</v>
      </c>
      <c r="E67" s="106"/>
      <c r="F67" s="106"/>
      <c r="G67" s="106"/>
      <c r="H67" s="106"/>
      <c r="I67" s="106"/>
      <c r="J67" s="107">
        <f>J154</f>
        <v>0</v>
      </c>
      <c r="L67" s="104"/>
    </row>
    <row r="68" spans="2:12" s="8" customFormat="1" ht="24.95" hidden="1" customHeight="1">
      <c r="B68" s="100"/>
      <c r="D68" s="101" t="s">
        <v>150</v>
      </c>
      <c r="E68" s="102"/>
      <c r="F68" s="102"/>
      <c r="G68" s="102"/>
      <c r="H68" s="102"/>
      <c r="I68" s="102"/>
      <c r="J68" s="103">
        <f>J190</f>
        <v>0</v>
      </c>
      <c r="L68" s="100"/>
    </row>
    <row r="69" spans="2:12" s="9" customFormat="1" ht="19.899999999999999" hidden="1" customHeight="1">
      <c r="B69" s="104"/>
      <c r="D69" s="105" t="s">
        <v>151</v>
      </c>
      <c r="E69" s="106"/>
      <c r="F69" s="106"/>
      <c r="G69" s="106"/>
      <c r="H69" s="106"/>
      <c r="I69" s="106"/>
      <c r="J69" s="107">
        <f>J191</f>
        <v>0</v>
      </c>
      <c r="L69" s="104"/>
    </row>
    <row r="70" spans="2:12" s="9" customFormat="1" ht="19.899999999999999" hidden="1" customHeight="1">
      <c r="B70" s="104"/>
      <c r="D70" s="105" t="s">
        <v>152</v>
      </c>
      <c r="E70" s="106"/>
      <c r="F70" s="106"/>
      <c r="G70" s="106"/>
      <c r="H70" s="106"/>
      <c r="I70" s="106"/>
      <c r="J70" s="107">
        <f>J195</f>
        <v>0</v>
      </c>
      <c r="L70" s="104"/>
    </row>
    <row r="71" spans="2:12" s="9" customFormat="1" ht="19.899999999999999" hidden="1" customHeight="1">
      <c r="B71" s="104"/>
      <c r="D71" s="105" t="s">
        <v>153</v>
      </c>
      <c r="E71" s="106"/>
      <c r="F71" s="106"/>
      <c r="G71" s="106"/>
      <c r="H71" s="106"/>
      <c r="I71" s="106"/>
      <c r="J71" s="107">
        <f>J199</f>
        <v>0</v>
      </c>
      <c r="L71" s="104"/>
    </row>
    <row r="72" spans="2:12" s="9" customFormat="1" ht="19.899999999999999" hidden="1" customHeight="1">
      <c r="B72" s="104"/>
      <c r="D72" s="105" t="s">
        <v>154</v>
      </c>
      <c r="E72" s="106"/>
      <c r="F72" s="106"/>
      <c r="G72" s="106"/>
      <c r="H72" s="106"/>
      <c r="I72" s="106"/>
      <c r="J72" s="107">
        <f>J206</f>
        <v>0</v>
      </c>
      <c r="L72" s="104"/>
    </row>
    <row r="73" spans="2:12" s="9" customFormat="1" ht="19.899999999999999" hidden="1" customHeight="1">
      <c r="B73" s="104"/>
      <c r="D73" s="105" t="s">
        <v>155</v>
      </c>
      <c r="E73" s="106"/>
      <c r="F73" s="106"/>
      <c r="G73" s="106"/>
      <c r="H73" s="106"/>
      <c r="I73" s="106"/>
      <c r="J73" s="107">
        <f>J213</f>
        <v>0</v>
      </c>
      <c r="L73" s="104"/>
    </row>
    <row r="74" spans="2:12" s="1" customFormat="1" ht="21.75" hidden="1" customHeight="1">
      <c r="B74" s="29"/>
      <c r="L74" s="29"/>
    </row>
    <row r="75" spans="2:12" s="1" customFormat="1" ht="6.95" hidden="1" customHeight="1"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29"/>
    </row>
    <row r="76" spans="2:12" hidden="1"/>
    <row r="77" spans="2:12" hidden="1"/>
    <row r="78" spans="2:12" hidden="1"/>
    <row r="79" spans="2:12" s="1" customFormat="1" ht="6.95" customHeight="1"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29"/>
    </row>
    <row r="80" spans="2:12" s="1" customFormat="1" ht="24.95" customHeight="1">
      <c r="B80" s="29"/>
      <c r="C80" s="20" t="s">
        <v>156</v>
      </c>
      <c r="L80" s="29"/>
    </row>
    <row r="81" spans="2:63" s="1" customFormat="1" ht="6.95" customHeight="1">
      <c r="B81" s="29"/>
      <c r="L81" s="29"/>
    </row>
    <row r="82" spans="2:63" s="1" customFormat="1" ht="12" customHeight="1">
      <c r="B82" s="29"/>
      <c r="C82" s="25" t="s">
        <v>15</v>
      </c>
      <c r="L82" s="29"/>
    </row>
    <row r="83" spans="2:63" s="1" customFormat="1" ht="26.25" customHeight="1">
      <c r="B83" s="29"/>
      <c r="E83" s="216" t="str">
        <f>E7</f>
        <v>REVITALIZACE ZELENÉ INFRASTRUKTURY NEMOCNICE HAVÍŘOV, p.o.</v>
      </c>
      <c r="F83" s="217"/>
      <c r="G83" s="217"/>
      <c r="H83" s="217"/>
      <c r="L83" s="29"/>
    </row>
    <row r="84" spans="2:63" ht="12" customHeight="1">
      <c r="B84" s="19"/>
      <c r="C84" s="25" t="s">
        <v>138</v>
      </c>
      <c r="L84" s="19"/>
    </row>
    <row r="85" spans="2:63" s="1" customFormat="1" ht="16.5" customHeight="1">
      <c r="B85" s="29"/>
      <c r="E85" s="216" t="s">
        <v>139</v>
      </c>
      <c r="F85" s="215"/>
      <c r="G85" s="215"/>
      <c r="H85" s="215"/>
      <c r="L85" s="29"/>
    </row>
    <row r="86" spans="2:63" s="1" customFormat="1" ht="12" customHeight="1">
      <c r="B86" s="29"/>
      <c r="C86" s="25" t="s">
        <v>140</v>
      </c>
      <c r="L86" s="29"/>
    </row>
    <row r="87" spans="2:63" s="1" customFormat="1" ht="16.5" customHeight="1">
      <c r="B87" s="29"/>
      <c r="E87" s="212" t="str">
        <f>E11</f>
        <v>A - 2.1. Demolice, sanace území a likvidace odpadu</v>
      </c>
      <c r="F87" s="215"/>
      <c r="G87" s="215"/>
      <c r="H87" s="215"/>
      <c r="L87" s="29"/>
    </row>
    <row r="88" spans="2:63" s="1" customFormat="1" ht="6.95" customHeight="1">
      <c r="B88" s="29"/>
      <c r="L88" s="29"/>
    </row>
    <row r="89" spans="2:63" s="1" customFormat="1" ht="12" customHeight="1">
      <c r="B89" s="29"/>
      <c r="C89" s="25" t="s">
        <v>21</v>
      </c>
      <c r="F89" s="23" t="str">
        <f>F14</f>
        <v xml:space="preserve"> </v>
      </c>
      <c r="I89" s="25" t="s">
        <v>23</v>
      </c>
      <c r="J89" s="46" t="str">
        <f>IF(J14="","",J14)</f>
        <v>30. 11. 2023</v>
      </c>
      <c r="L89" s="29"/>
    </row>
    <row r="90" spans="2:63" s="1" customFormat="1" ht="6.95" customHeight="1">
      <c r="B90" s="29"/>
      <c r="L90" s="29"/>
    </row>
    <row r="91" spans="2:63" s="1" customFormat="1" ht="25.7" customHeight="1">
      <c r="B91" s="29"/>
      <c r="C91" s="25" t="s">
        <v>27</v>
      </c>
      <c r="F91" s="23" t="str">
        <f>E17</f>
        <v>Nemocnice Havířov, příspěvková organizace</v>
      </c>
      <c r="I91" s="25" t="s">
        <v>33</v>
      </c>
      <c r="J91" s="27" t="str">
        <f>E23</f>
        <v>Ing. Gabriela Pešková</v>
      </c>
      <c r="L91" s="29"/>
    </row>
    <row r="92" spans="2:63" s="1" customFormat="1" ht="15.2" customHeight="1">
      <c r="B92" s="29"/>
      <c r="C92" s="25" t="s">
        <v>32</v>
      </c>
      <c r="F92" s="23" t="str">
        <f>IF(E20="","",E20)</f>
        <v xml:space="preserve"> </v>
      </c>
      <c r="I92" s="25" t="s">
        <v>38</v>
      </c>
      <c r="J92" s="27" t="str">
        <f>E26</f>
        <v>Ing. Martina Cabáková</v>
      </c>
      <c r="L92" s="29"/>
    </row>
    <row r="93" spans="2:63" s="1" customFormat="1" ht="10.35" customHeight="1">
      <c r="B93" s="29"/>
      <c r="L93" s="29"/>
    </row>
    <row r="94" spans="2:63" s="10" customFormat="1" ht="29.25" customHeight="1">
      <c r="B94" s="108"/>
      <c r="C94" s="109" t="s">
        <v>157</v>
      </c>
      <c r="D94" s="110" t="s">
        <v>62</v>
      </c>
      <c r="E94" s="110" t="s">
        <v>58</v>
      </c>
      <c r="F94" s="110" t="s">
        <v>59</v>
      </c>
      <c r="G94" s="110" t="s">
        <v>158</v>
      </c>
      <c r="H94" s="110" t="s">
        <v>159</v>
      </c>
      <c r="I94" s="110" t="s">
        <v>160</v>
      </c>
      <c r="J94" s="111" t="s">
        <v>144</v>
      </c>
      <c r="K94" s="112" t="s">
        <v>161</v>
      </c>
      <c r="L94" s="108"/>
      <c r="M94" s="53" t="s">
        <v>3</v>
      </c>
      <c r="N94" s="54" t="s">
        <v>47</v>
      </c>
      <c r="O94" s="54" t="s">
        <v>162</v>
      </c>
      <c r="P94" s="54" t="s">
        <v>163</v>
      </c>
      <c r="Q94" s="54" t="s">
        <v>164</v>
      </c>
      <c r="R94" s="54" t="s">
        <v>165</v>
      </c>
      <c r="S94" s="54" t="s">
        <v>166</v>
      </c>
      <c r="T94" s="55" t="s">
        <v>167</v>
      </c>
    </row>
    <row r="95" spans="2:63" s="1" customFormat="1" ht="22.9" customHeight="1">
      <c r="B95" s="29"/>
      <c r="C95" s="58" t="s">
        <v>168</v>
      </c>
      <c r="J95" s="113">
        <f>BK95</f>
        <v>0</v>
      </c>
      <c r="L95" s="29"/>
      <c r="M95" s="56"/>
      <c r="N95" s="47"/>
      <c r="O95" s="47"/>
      <c r="P95" s="114">
        <f>P96+P190</f>
        <v>1770.1814830000001</v>
      </c>
      <c r="Q95" s="47"/>
      <c r="R95" s="114">
        <f>R96+R190</f>
        <v>0</v>
      </c>
      <c r="S95" s="47"/>
      <c r="T95" s="115">
        <f>T96+T190</f>
        <v>1995.1985199999999</v>
      </c>
      <c r="AT95" s="16" t="s">
        <v>76</v>
      </c>
      <c r="AU95" s="16" t="s">
        <v>145</v>
      </c>
      <c r="BK95" s="116">
        <f>BK96+BK190</f>
        <v>0</v>
      </c>
    </row>
    <row r="96" spans="2:63" s="11" customFormat="1" ht="25.9" customHeight="1">
      <c r="B96" s="117"/>
      <c r="D96" s="118" t="s">
        <v>76</v>
      </c>
      <c r="E96" s="119" t="s">
        <v>169</v>
      </c>
      <c r="F96" s="119" t="s">
        <v>170</v>
      </c>
      <c r="J96" s="120">
        <f>BK96</f>
        <v>0</v>
      </c>
      <c r="L96" s="117"/>
      <c r="M96" s="121"/>
      <c r="P96" s="122">
        <f>P97+P137+P154</f>
        <v>1770.1814830000001</v>
      </c>
      <c r="R96" s="122">
        <f>R97+R137+R154</f>
        <v>0</v>
      </c>
      <c r="T96" s="123">
        <f>T97+T137+T154</f>
        <v>1995.1985199999999</v>
      </c>
      <c r="AR96" s="118" t="s">
        <v>37</v>
      </c>
      <c r="AT96" s="124" t="s">
        <v>76</v>
      </c>
      <c r="AU96" s="124" t="s">
        <v>77</v>
      </c>
      <c r="AY96" s="118" t="s">
        <v>171</v>
      </c>
      <c r="BK96" s="125">
        <f>BK97+BK137+BK154</f>
        <v>0</v>
      </c>
    </row>
    <row r="97" spans="2:65" s="11" customFormat="1" ht="22.9" customHeight="1">
      <c r="B97" s="117"/>
      <c r="D97" s="118" t="s">
        <v>76</v>
      </c>
      <c r="E97" s="126" t="s">
        <v>37</v>
      </c>
      <c r="F97" s="126" t="s">
        <v>172</v>
      </c>
      <c r="J97" s="127">
        <f>BK97</f>
        <v>0</v>
      </c>
      <c r="L97" s="117"/>
      <c r="M97" s="121"/>
      <c r="P97" s="122">
        <f>SUM(P98:P136)</f>
        <v>1240.037</v>
      </c>
      <c r="R97" s="122">
        <f>SUM(R98:R136)</f>
        <v>0</v>
      </c>
      <c r="T97" s="123">
        <f>SUM(T98:T136)</f>
        <v>1980.6299999999999</v>
      </c>
      <c r="AR97" s="118" t="s">
        <v>37</v>
      </c>
      <c r="AT97" s="124" t="s">
        <v>76</v>
      </c>
      <c r="AU97" s="124" t="s">
        <v>37</v>
      </c>
      <c r="AY97" s="118" t="s">
        <v>171</v>
      </c>
      <c r="BK97" s="125">
        <f>SUM(BK98:BK136)</f>
        <v>0</v>
      </c>
    </row>
    <row r="98" spans="2:65" s="1" customFormat="1" ht="62.65" customHeight="1">
      <c r="B98" s="128"/>
      <c r="C98" s="129" t="s">
        <v>37</v>
      </c>
      <c r="D98" s="129" t="s">
        <v>116</v>
      </c>
      <c r="E98" s="130" t="s">
        <v>173</v>
      </c>
      <c r="F98" s="131" t="s">
        <v>174</v>
      </c>
      <c r="G98" s="132" t="s">
        <v>175</v>
      </c>
      <c r="H98" s="133">
        <v>94</v>
      </c>
      <c r="I98" s="134">
        <v>0</v>
      </c>
      <c r="J98" s="134">
        <f>ROUND(I98*H98,2)</f>
        <v>0</v>
      </c>
      <c r="K98" s="135"/>
      <c r="L98" s="29"/>
      <c r="M98" s="136" t="s">
        <v>3</v>
      </c>
      <c r="N98" s="137" t="s">
        <v>48</v>
      </c>
      <c r="O98" s="138">
        <v>0.27200000000000002</v>
      </c>
      <c r="P98" s="138">
        <f>O98*H98</f>
        <v>25.568000000000001</v>
      </c>
      <c r="Q98" s="138">
        <v>0</v>
      </c>
      <c r="R98" s="138">
        <f>Q98*H98</f>
        <v>0</v>
      </c>
      <c r="S98" s="138">
        <v>0.26</v>
      </c>
      <c r="T98" s="139">
        <f>S98*H98</f>
        <v>24.44</v>
      </c>
      <c r="AR98" s="140" t="s">
        <v>176</v>
      </c>
      <c r="AT98" s="140" t="s">
        <v>116</v>
      </c>
      <c r="AU98" s="140" t="s">
        <v>20</v>
      </c>
      <c r="AY98" s="16" t="s">
        <v>171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6" t="s">
        <v>37</v>
      </c>
      <c r="BK98" s="141">
        <f>ROUND(I98*H98,2)</f>
        <v>0</v>
      </c>
      <c r="BL98" s="16" t="s">
        <v>176</v>
      </c>
      <c r="BM98" s="140" t="s">
        <v>177</v>
      </c>
    </row>
    <row r="99" spans="2:65" s="1" customFormat="1">
      <c r="B99" s="29"/>
      <c r="D99" s="142" t="s">
        <v>178</v>
      </c>
      <c r="F99" s="143" t="s">
        <v>179</v>
      </c>
      <c r="L99" s="29"/>
      <c r="M99" s="144"/>
      <c r="T99" s="50"/>
      <c r="AT99" s="16" t="s">
        <v>178</v>
      </c>
      <c r="AU99" s="16" t="s">
        <v>20</v>
      </c>
    </row>
    <row r="100" spans="2:65" s="12" customFormat="1">
      <c r="B100" s="145"/>
      <c r="D100" s="146" t="s">
        <v>180</v>
      </c>
      <c r="E100" s="147" t="s">
        <v>3</v>
      </c>
      <c r="F100" s="148" t="s">
        <v>181</v>
      </c>
      <c r="H100" s="149">
        <v>94</v>
      </c>
      <c r="L100" s="145"/>
      <c r="M100" s="150"/>
      <c r="T100" s="151"/>
      <c r="AT100" s="147" t="s">
        <v>180</v>
      </c>
      <c r="AU100" s="147" t="s">
        <v>20</v>
      </c>
      <c r="AV100" s="12" t="s">
        <v>20</v>
      </c>
      <c r="AW100" s="12" t="s">
        <v>36</v>
      </c>
      <c r="AX100" s="12" t="s">
        <v>37</v>
      </c>
      <c r="AY100" s="147" t="s">
        <v>171</v>
      </c>
    </row>
    <row r="101" spans="2:65" s="1" customFormat="1" ht="55.5" customHeight="1">
      <c r="B101" s="128"/>
      <c r="C101" s="129" t="s">
        <v>20</v>
      </c>
      <c r="D101" s="129" t="s">
        <v>116</v>
      </c>
      <c r="E101" s="130" t="s">
        <v>182</v>
      </c>
      <c r="F101" s="131" t="s">
        <v>183</v>
      </c>
      <c r="G101" s="132" t="s">
        <v>175</v>
      </c>
      <c r="H101" s="133">
        <v>535</v>
      </c>
      <c r="I101" s="134">
        <v>0</v>
      </c>
      <c r="J101" s="134">
        <f>ROUND(I101*H101,2)</f>
        <v>0</v>
      </c>
      <c r="K101" s="135"/>
      <c r="L101" s="29"/>
      <c r="M101" s="136" t="s">
        <v>3</v>
      </c>
      <c r="N101" s="137" t="s">
        <v>48</v>
      </c>
      <c r="O101" s="138">
        <v>0.46</v>
      </c>
      <c r="P101" s="138">
        <f>O101*H101</f>
        <v>246.10000000000002</v>
      </c>
      <c r="Q101" s="138">
        <v>0</v>
      </c>
      <c r="R101" s="138">
        <f>Q101*H101</f>
        <v>0</v>
      </c>
      <c r="S101" s="138">
        <v>0.3</v>
      </c>
      <c r="T101" s="139">
        <f>S101*H101</f>
        <v>160.5</v>
      </c>
      <c r="AR101" s="140" t="s">
        <v>176</v>
      </c>
      <c r="AT101" s="140" t="s">
        <v>116</v>
      </c>
      <c r="AU101" s="140" t="s">
        <v>20</v>
      </c>
      <c r="AY101" s="16" t="s">
        <v>171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6" t="s">
        <v>37</v>
      </c>
      <c r="BK101" s="141">
        <f>ROUND(I101*H101,2)</f>
        <v>0</v>
      </c>
      <c r="BL101" s="16" t="s">
        <v>176</v>
      </c>
      <c r="BM101" s="140" t="s">
        <v>184</v>
      </c>
    </row>
    <row r="102" spans="2:65" s="1" customFormat="1">
      <c r="B102" s="29"/>
      <c r="D102" s="142" t="s">
        <v>178</v>
      </c>
      <c r="F102" s="143" t="s">
        <v>185</v>
      </c>
      <c r="L102" s="29"/>
      <c r="M102" s="144"/>
      <c r="T102" s="50"/>
      <c r="AT102" s="16" t="s">
        <v>178</v>
      </c>
      <c r="AU102" s="16" t="s">
        <v>20</v>
      </c>
    </row>
    <row r="103" spans="2:65" s="12" customFormat="1" ht="33.75">
      <c r="B103" s="145"/>
      <c r="D103" s="146" t="s">
        <v>180</v>
      </c>
      <c r="E103" s="147" t="s">
        <v>3</v>
      </c>
      <c r="F103" s="148" t="s">
        <v>186</v>
      </c>
      <c r="H103" s="149">
        <v>447</v>
      </c>
      <c r="L103" s="145"/>
      <c r="M103" s="150"/>
      <c r="T103" s="151"/>
      <c r="AT103" s="147" t="s">
        <v>180</v>
      </c>
      <c r="AU103" s="147" t="s">
        <v>20</v>
      </c>
      <c r="AV103" s="12" t="s">
        <v>20</v>
      </c>
      <c r="AW103" s="12" t="s">
        <v>36</v>
      </c>
      <c r="AX103" s="12" t="s">
        <v>77</v>
      </c>
      <c r="AY103" s="147" t="s">
        <v>171</v>
      </c>
    </row>
    <row r="104" spans="2:65" s="12" customFormat="1" ht="22.5">
      <c r="B104" s="145"/>
      <c r="D104" s="146" t="s">
        <v>180</v>
      </c>
      <c r="E104" s="147" t="s">
        <v>3</v>
      </c>
      <c r="F104" s="148" t="s">
        <v>187</v>
      </c>
      <c r="H104" s="149">
        <v>88</v>
      </c>
      <c r="L104" s="145"/>
      <c r="M104" s="150"/>
      <c r="T104" s="151"/>
      <c r="AT104" s="147" t="s">
        <v>180</v>
      </c>
      <c r="AU104" s="147" t="s">
        <v>20</v>
      </c>
      <c r="AV104" s="12" t="s">
        <v>20</v>
      </c>
      <c r="AW104" s="12" t="s">
        <v>36</v>
      </c>
      <c r="AX104" s="12" t="s">
        <v>77</v>
      </c>
      <c r="AY104" s="147" t="s">
        <v>171</v>
      </c>
    </row>
    <row r="105" spans="2:65" s="13" customFormat="1">
      <c r="B105" s="152"/>
      <c r="D105" s="146" t="s">
        <v>180</v>
      </c>
      <c r="E105" s="153" t="s">
        <v>3</v>
      </c>
      <c r="F105" s="154" t="s">
        <v>188</v>
      </c>
      <c r="H105" s="155">
        <v>535</v>
      </c>
      <c r="L105" s="152"/>
      <c r="M105" s="156"/>
      <c r="T105" s="157"/>
      <c r="AT105" s="153" t="s">
        <v>180</v>
      </c>
      <c r="AU105" s="153" t="s">
        <v>20</v>
      </c>
      <c r="AV105" s="13" t="s">
        <v>176</v>
      </c>
      <c r="AW105" s="13" t="s">
        <v>36</v>
      </c>
      <c r="AX105" s="13" t="s">
        <v>37</v>
      </c>
      <c r="AY105" s="153" t="s">
        <v>171</v>
      </c>
    </row>
    <row r="106" spans="2:65" s="1" customFormat="1" ht="55.5" customHeight="1">
      <c r="B106" s="128"/>
      <c r="C106" s="129" t="s">
        <v>189</v>
      </c>
      <c r="D106" s="129" t="s">
        <v>116</v>
      </c>
      <c r="E106" s="130" t="s">
        <v>190</v>
      </c>
      <c r="F106" s="131" t="s">
        <v>191</v>
      </c>
      <c r="G106" s="132" t="s">
        <v>175</v>
      </c>
      <c r="H106" s="133">
        <v>88</v>
      </c>
      <c r="I106" s="134">
        <v>0</v>
      </c>
      <c r="J106" s="134">
        <f>ROUND(I106*H106,2)</f>
        <v>0</v>
      </c>
      <c r="K106" s="135"/>
      <c r="L106" s="29"/>
      <c r="M106" s="136" t="s">
        <v>3</v>
      </c>
      <c r="N106" s="137" t="s">
        <v>48</v>
      </c>
      <c r="O106" s="138">
        <v>0.69499999999999995</v>
      </c>
      <c r="P106" s="138">
        <f>O106*H106</f>
        <v>61.16</v>
      </c>
      <c r="Q106" s="138">
        <v>0</v>
      </c>
      <c r="R106" s="138">
        <f>Q106*H106</f>
        <v>0</v>
      </c>
      <c r="S106" s="138">
        <v>0.28999999999999998</v>
      </c>
      <c r="T106" s="139">
        <f>S106*H106</f>
        <v>25.52</v>
      </c>
      <c r="AR106" s="140" t="s">
        <v>176</v>
      </c>
      <c r="AT106" s="140" t="s">
        <v>116</v>
      </c>
      <c r="AU106" s="140" t="s">
        <v>20</v>
      </c>
      <c r="AY106" s="16" t="s">
        <v>171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6" t="s">
        <v>37</v>
      </c>
      <c r="BK106" s="141">
        <f>ROUND(I106*H106,2)</f>
        <v>0</v>
      </c>
      <c r="BL106" s="16" t="s">
        <v>176</v>
      </c>
      <c r="BM106" s="140" t="s">
        <v>192</v>
      </c>
    </row>
    <row r="107" spans="2:65" s="1" customFormat="1">
      <c r="B107" s="29"/>
      <c r="D107" s="142" t="s">
        <v>178</v>
      </c>
      <c r="F107" s="143" t="s">
        <v>193</v>
      </c>
      <c r="L107" s="29"/>
      <c r="M107" s="144"/>
      <c r="T107" s="50"/>
      <c r="AT107" s="16" t="s">
        <v>178</v>
      </c>
      <c r="AU107" s="16" t="s">
        <v>20</v>
      </c>
    </row>
    <row r="108" spans="2:65" s="12" customFormat="1">
      <c r="B108" s="145"/>
      <c r="D108" s="146" t="s">
        <v>180</v>
      </c>
      <c r="E108" s="147" t="s">
        <v>3</v>
      </c>
      <c r="F108" s="148" t="s">
        <v>194</v>
      </c>
      <c r="H108" s="149">
        <v>88</v>
      </c>
      <c r="L108" s="145"/>
      <c r="M108" s="150"/>
      <c r="T108" s="151"/>
      <c r="AT108" s="147" t="s">
        <v>180</v>
      </c>
      <c r="AU108" s="147" t="s">
        <v>20</v>
      </c>
      <c r="AV108" s="12" t="s">
        <v>20</v>
      </c>
      <c r="AW108" s="12" t="s">
        <v>36</v>
      </c>
      <c r="AX108" s="12" t="s">
        <v>37</v>
      </c>
      <c r="AY108" s="147" t="s">
        <v>171</v>
      </c>
    </row>
    <row r="109" spans="2:65" s="1" customFormat="1" ht="55.5" customHeight="1">
      <c r="B109" s="128"/>
      <c r="C109" s="129" t="s">
        <v>176</v>
      </c>
      <c r="D109" s="129" t="s">
        <v>116</v>
      </c>
      <c r="E109" s="130" t="s">
        <v>195</v>
      </c>
      <c r="F109" s="131" t="s">
        <v>196</v>
      </c>
      <c r="G109" s="132" t="s">
        <v>175</v>
      </c>
      <c r="H109" s="133">
        <v>447</v>
      </c>
      <c r="I109" s="134">
        <v>0</v>
      </c>
      <c r="J109" s="134">
        <f>ROUND(I109*H109,2)</f>
        <v>0</v>
      </c>
      <c r="K109" s="135"/>
      <c r="L109" s="29"/>
      <c r="M109" s="136" t="s">
        <v>3</v>
      </c>
      <c r="N109" s="137" t="s">
        <v>48</v>
      </c>
      <c r="O109" s="138">
        <v>1.1579999999999999</v>
      </c>
      <c r="P109" s="138">
        <f>O109*H109</f>
        <v>517.62599999999998</v>
      </c>
      <c r="Q109" s="138">
        <v>0</v>
      </c>
      <c r="R109" s="138">
        <f>Q109*H109</f>
        <v>0</v>
      </c>
      <c r="S109" s="138">
        <v>0.44</v>
      </c>
      <c r="T109" s="139">
        <f>S109*H109</f>
        <v>196.68</v>
      </c>
      <c r="AR109" s="140" t="s">
        <v>176</v>
      </c>
      <c r="AT109" s="140" t="s">
        <v>116</v>
      </c>
      <c r="AU109" s="140" t="s">
        <v>20</v>
      </c>
      <c r="AY109" s="16" t="s">
        <v>171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6" t="s">
        <v>37</v>
      </c>
      <c r="BK109" s="141">
        <f>ROUND(I109*H109,2)</f>
        <v>0</v>
      </c>
      <c r="BL109" s="16" t="s">
        <v>176</v>
      </c>
      <c r="BM109" s="140" t="s">
        <v>197</v>
      </c>
    </row>
    <row r="110" spans="2:65" s="1" customFormat="1">
      <c r="B110" s="29"/>
      <c r="D110" s="142" t="s">
        <v>178</v>
      </c>
      <c r="F110" s="143" t="s">
        <v>198</v>
      </c>
      <c r="L110" s="29"/>
      <c r="M110" s="144"/>
      <c r="T110" s="50"/>
      <c r="AT110" s="16" t="s">
        <v>178</v>
      </c>
      <c r="AU110" s="16" t="s">
        <v>20</v>
      </c>
    </row>
    <row r="111" spans="2:65" s="1" customFormat="1" ht="19.5">
      <c r="B111" s="29"/>
      <c r="D111" s="146" t="s">
        <v>134</v>
      </c>
      <c r="F111" s="158" t="s">
        <v>199</v>
      </c>
      <c r="L111" s="29"/>
      <c r="M111" s="144"/>
      <c r="T111" s="50"/>
      <c r="AT111" s="16" t="s">
        <v>134</v>
      </c>
      <c r="AU111" s="16" t="s">
        <v>20</v>
      </c>
    </row>
    <row r="112" spans="2:65" s="12" customFormat="1" ht="22.5">
      <c r="B112" s="145"/>
      <c r="D112" s="146" t="s">
        <v>180</v>
      </c>
      <c r="E112" s="147" t="s">
        <v>3</v>
      </c>
      <c r="F112" s="148" t="s">
        <v>200</v>
      </c>
      <c r="H112" s="149">
        <v>447</v>
      </c>
      <c r="L112" s="145"/>
      <c r="M112" s="150"/>
      <c r="T112" s="151"/>
      <c r="AT112" s="147" t="s">
        <v>180</v>
      </c>
      <c r="AU112" s="147" t="s">
        <v>20</v>
      </c>
      <c r="AV112" s="12" t="s">
        <v>20</v>
      </c>
      <c r="AW112" s="12" t="s">
        <v>36</v>
      </c>
      <c r="AX112" s="12" t="s">
        <v>37</v>
      </c>
      <c r="AY112" s="147" t="s">
        <v>171</v>
      </c>
    </row>
    <row r="113" spans="2:65" s="1" customFormat="1" ht="62.65" customHeight="1">
      <c r="B113" s="128"/>
      <c r="C113" s="129" t="s">
        <v>201</v>
      </c>
      <c r="D113" s="129" t="s">
        <v>116</v>
      </c>
      <c r="E113" s="130" t="s">
        <v>202</v>
      </c>
      <c r="F113" s="131" t="s">
        <v>203</v>
      </c>
      <c r="G113" s="132" t="s">
        <v>175</v>
      </c>
      <c r="H113" s="133">
        <v>1630</v>
      </c>
      <c r="I113" s="134">
        <v>0</v>
      </c>
      <c r="J113" s="134">
        <f>ROUND(I113*H113,2)</f>
        <v>0</v>
      </c>
      <c r="K113" s="135"/>
      <c r="L113" s="29"/>
      <c r="M113" s="136" t="s">
        <v>3</v>
      </c>
      <c r="N113" s="137" t="s">
        <v>48</v>
      </c>
      <c r="O113" s="138">
        <v>4.8000000000000001E-2</v>
      </c>
      <c r="P113" s="138">
        <f>O113*H113</f>
        <v>78.239999999999995</v>
      </c>
      <c r="Q113" s="138">
        <v>0</v>
      </c>
      <c r="R113" s="138">
        <f>Q113*H113</f>
        <v>0</v>
      </c>
      <c r="S113" s="138">
        <v>0.3</v>
      </c>
      <c r="T113" s="139">
        <f>S113*H113</f>
        <v>489</v>
      </c>
      <c r="AR113" s="140" t="s">
        <v>176</v>
      </c>
      <c r="AT113" s="140" t="s">
        <v>116</v>
      </c>
      <c r="AU113" s="140" t="s">
        <v>20</v>
      </c>
      <c r="AY113" s="16" t="s">
        <v>171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6" t="s">
        <v>37</v>
      </c>
      <c r="BK113" s="141">
        <f>ROUND(I113*H113,2)</f>
        <v>0</v>
      </c>
      <c r="BL113" s="16" t="s">
        <v>176</v>
      </c>
      <c r="BM113" s="140" t="s">
        <v>204</v>
      </c>
    </row>
    <row r="114" spans="2:65" s="1" customFormat="1">
      <c r="B114" s="29"/>
      <c r="D114" s="142" t="s">
        <v>178</v>
      </c>
      <c r="F114" s="143" t="s">
        <v>205</v>
      </c>
      <c r="L114" s="29"/>
      <c r="M114" s="144"/>
      <c r="T114" s="50"/>
      <c r="AT114" s="16" t="s">
        <v>178</v>
      </c>
      <c r="AU114" s="16" t="s">
        <v>20</v>
      </c>
    </row>
    <row r="115" spans="2:65" s="12" customFormat="1" ht="22.5">
      <c r="B115" s="145"/>
      <c r="D115" s="146" t="s">
        <v>180</v>
      </c>
      <c r="E115" s="147" t="s">
        <v>3</v>
      </c>
      <c r="F115" s="148" t="s">
        <v>206</v>
      </c>
      <c r="H115" s="149">
        <v>1341</v>
      </c>
      <c r="L115" s="145"/>
      <c r="M115" s="150"/>
      <c r="T115" s="151"/>
      <c r="AT115" s="147" t="s">
        <v>180</v>
      </c>
      <c r="AU115" s="147" t="s">
        <v>20</v>
      </c>
      <c r="AV115" s="12" t="s">
        <v>20</v>
      </c>
      <c r="AW115" s="12" t="s">
        <v>36</v>
      </c>
      <c r="AX115" s="12" t="s">
        <v>77</v>
      </c>
      <c r="AY115" s="147" t="s">
        <v>171</v>
      </c>
    </row>
    <row r="116" spans="2:65" s="12" customFormat="1" ht="22.5">
      <c r="B116" s="145"/>
      <c r="D116" s="146" t="s">
        <v>180</v>
      </c>
      <c r="E116" s="147" t="s">
        <v>3</v>
      </c>
      <c r="F116" s="148" t="s">
        <v>207</v>
      </c>
      <c r="H116" s="149">
        <v>88</v>
      </c>
      <c r="L116" s="145"/>
      <c r="M116" s="150"/>
      <c r="T116" s="151"/>
      <c r="AT116" s="147" t="s">
        <v>180</v>
      </c>
      <c r="AU116" s="147" t="s">
        <v>20</v>
      </c>
      <c r="AV116" s="12" t="s">
        <v>20</v>
      </c>
      <c r="AW116" s="12" t="s">
        <v>36</v>
      </c>
      <c r="AX116" s="12" t="s">
        <v>77</v>
      </c>
      <c r="AY116" s="147" t="s">
        <v>171</v>
      </c>
    </row>
    <row r="117" spans="2:65" s="12" customFormat="1" ht="33.75">
      <c r="B117" s="145"/>
      <c r="D117" s="146" t="s">
        <v>180</v>
      </c>
      <c r="E117" s="147" t="s">
        <v>3</v>
      </c>
      <c r="F117" s="148" t="s">
        <v>208</v>
      </c>
      <c r="H117" s="149">
        <v>201</v>
      </c>
      <c r="L117" s="145"/>
      <c r="M117" s="150"/>
      <c r="T117" s="151"/>
      <c r="AT117" s="147" t="s">
        <v>180</v>
      </c>
      <c r="AU117" s="147" t="s">
        <v>20</v>
      </c>
      <c r="AV117" s="12" t="s">
        <v>20</v>
      </c>
      <c r="AW117" s="12" t="s">
        <v>36</v>
      </c>
      <c r="AX117" s="12" t="s">
        <v>77</v>
      </c>
      <c r="AY117" s="147" t="s">
        <v>171</v>
      </c>
    </row>
    <row r="118" spans="2:65" s="13" customFormat="1">
      <c r="B118" s="152"/>
      <c r="D118" s="146" t="s">
        <v>180</v>
      </c>
      <c r="E118" s="153" t="s">
        <v>3</v>
      </c>
      <c r="F118" s="154" t="s">
        <v>188</v>
      </c>
      <c r="H118" s="155">
        <v>1630</v>
      </c>
      <c r="L118" s="152"/>
      <c r="M118" s="156"/>
      <c r="T118" s="157"/>
      <c r="AT118" s="153" t="s">
        <v>180</v>
      </c>
      <c r="AU118" s="153" t="s">
        <v>20</v>
      </c>
      <c r="AV118" s="13" t="s">
        <v>176</v>
      </c>
      <c r="AW118" s="13" t="s">
        <v>36</v>
      </c>
      <c r="AX118" s="13" t="s">
        <v>37</v>
      </c>
      <c r="AY118" s="153" t="s">
        <v>171</v>
      </c>
    </row>
    <row r="119" spans="2:65" s="1" customFormat="1" ht="66.75" customHeight="1">
      <c r="B119" s="128"/>
      <c r="C119" s="129" t="s">
        <v>209</v>
      </c>
      <c r="D119" s="129" t="s">
        <v>116</v>
      </c>
      <c r="E119" s="130" t="s">
        <v>210</v>
      </c>
      <c r="F119" s="131" t="s">
        <v>211</v>
      </c>
      <c r="G119" s="132" t="s">
        <v>175</v>
      </c>
      <c r="H119" s="133">
        <v>1012</v>
      </c>
      <c r="I119" s="134">
        <v>0</v>
      </c>
      <c r="J119" s="134">
        <f>ROUND(I119*H119,2)</f>
        <v>0</v>
      </c>
      <c r="K119" s="135"/>
      <c r="L119" s="29"/>
      <c r="M119" s="136" t="s">
        <v>3</v>
      </c>
      <c r="N119" s="137" t="s">
        <v>48</v>
      </c>
      <c r="O119" s="138">
        <v>7.2999999999999995E-2</v>
      </c>
      <c r="P119" s="138">
        <f>O119*H119</f>
        <v>73.875999999999991</v>
      </c>
      <c r="Q119" s="138">
        <v>0</v>
      </c>
      <c r="R119" s="138">
        <f>Q119*H119</f>
        <v>0</v>
      </c>
      <c r="S119" s="138">
        <v>0.28999999999999998</v>
      </c>
      <c r="T119" s="139">
        <f>S119*H119</f>
        <v>293.47999999999996</v>
      </c>
      <c r="AR119" s="140" t="s">
        <v>176</v>
      </c>
      <c r="AT119" s="140" t="s">
        <v>116</v>
      </c>
      <c r="AU119" s="140" t="s">
        <v>20</v>
      </c>
      <c r="AY119" s="16" t="s">
        <v>171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6" t="s">
        <v>37</v>
      </c>
      <c r="BK119" s="141">
        <f>ROUND(I119*H119,2)</f>
        <v>0</v>
      </c>
      <c r="BL119" s="16" t="s">
        <v>176</v>
      </c>
      <c r="BM119" s="140" t="s">
        <v>212</v>
      </c>
    </row>
    <row r="120" spans="2:65" s="1" customFormat="1">
      <c r="B120" s="29"/>
      <c r="D120" s="142" t="s">
        <v>178</v>
      </c>
      <c r="F120" s="143" t="s">
        <v>213</v>
      </c>
      <c r="L120" s="29"/>
      <c r="M120" s="144"/>
      <c r="T120" s="50"/>
      <c r="AT120" s="16" t="s">
        <v>178</v>
      </c>
      <c r="AU120" s="16" t="s">
        <v>20</v>
      </c>
    </row>
    <row r="121" spans="2:65" s="12" customFormat="1">
      <c r="B121" s="145"/>
      <c r="D121" s="146" t="s">
        <v>180</v>
      </c>
      <c r="E121" s="147" t="s">
        <v>3</v>
      </c>
      <c r="F121" s="148" t="s">
        <v>214</v>
      </c>
      <c r="H121" s="149">
        <v>723</v>
      </c>
      <c r="L121" s="145"/>
      <c r="M121" s="150"/>
      <c r="T121" s="151"/>
      <c r="AT121" s="147" t="s">
        <v>180</v>
      </c>
      <c r="AU121" s="147" t="s">
        <v>20</v>
      </c>
      <c r="AV121" s="12" t="s">
        <v>20</v>
      </c>
      <c r="AW121" s="12" t="s">
        <v>36</v>
      </c>
      <c r="AX121" s="12" t="s">
        <v>77</v>
      </c>
      <c r="AY121" s="147" t="s">
        <v>171</v>
      </c>
    </row>
    <row r="122" spans="2:65" s="12" customFormat="1">
      <c r="B122" s="145"/>
      <c r="D122" s="146" t="s">
        <v>180</v>
      </c>
      <c r="E122" s="147" t="s">
        <v>3</v>
      </c>
      <c r="F122" s="148" t="s">
        <v>215</v>
      </c>
      <c r="H122" s="149">
        <v>88</v>
      </c>
      <c r="L122" s="145"/>
      <c r="M122" s="150"/>
      <c r="T122" s="151"/>
      <c r="AT122" s="147" t="s">
        <v>180</v>
      </c>
      <c r="AU122" s="147" t="s">
        <v>20</v>
      </c>
      <c r="AV122" s="12" t="s">
        <v>20</v>
      </c>
      <c r="AW122" s="12" t="s">
        <v>36</v>
      </c>
      <c r="AX122" s="12" t="s">
        <v>77</v>
      </c>
      <c r="AY122" s="147" t="s">
        <v>171</v>
      </c>
    </row>
    <row r="123" spans="2:65" s="12" customFormat="1" ht="22.5">
      <c r="B123" s="145"/>
      <c r="D123" s="146" t="s">
        <v>180</v>
      </c>
      <c r="E123" s="147" t="s">
        <v>3</v>
      </c>
      <c r="F123" s="148" t="s">
        <v>216</v>
      </c>
      <c r="H123" s="149">
        <v>201</v>
      </c>
      <c r="L123" s="145"/>
      <c r="M123" s="150"/>
      <c r="T123" s="151"/>
      <c r="AT123" s="147" t="s">
        <v>180</v>
      </c>
      <c r="AU123" s="147" t="s">
        <v>20</v>
      </c>
      <c r="AV123" s="12" t="s">
        <v>20</v>
      </c>
      <c r="AW123" s="12" t="s">
        <v>36</v>
      </c>
      <c r="AX123" s="12" t="s">
        <v>77</v>
      </c>
      <c r="AY123" s="147" t="s">
        <v>171</v>
      </c>
    </row>
    <row r="124" spans="2:65" s="13" customFormat="1">
      <c r="B124" s="152"/>
      <c r="D124" s="146" t="s">
        <v>180</v>
      </c>
      <c r="E124" s="153" t="s">
        <v>3</v>
      </c>
      <c r="F124" s="154" t="s">
        <v>188</v>
      </c>
      <c r="H124" s="155">
        <v>1012</v>
      </c>
      <c r="L124" s="152"/>
      <c r="M124" s="156"/>
      <c r="T124" s="157"/>
      <c r="AT124" s="153" t="s">
        <v>180</v>
      </c>
      <c r="AU124" s="153" t="s">
        <v>20</v>
      </c>
      <c r="AV124" s="13" t="s">
        <v>176</v>
      </c>
      <c r="AW124" s="13" t="s">
        <v>36</v>
      </c>
      <c r="AX124" s="13" t="s">
        <v>37</v>
      </c>
      <c r="AY124" s="153" t="s">
        <v>171</v>
      </c>
    </row>
    <row r="125" spans="2:65" s="1" customFormat="1" ht="66.75" customHeight="1">
      <c r="B125" s="128"/>
      <c r="C125" s="129" t="s">
        <v>217</v>
      </c>
      <c r="D125" s="129" t="s">
        <v>116</v>
      </c>
      <c r="E125" s="130" t="s">
        <v>218</v>
      </c>
      <c r="F125" s="131" t="s">
        <v>219</v>
      </c>
      <c r="G125" s="132" t="s">
        <v>175</v>
      </c>
      <c r="H125" s="133">
        <v>1341</v>
      </c>
      <c r="I125" s="134">
        <v>0</v>
      </c>
      <c r="J125" s="134">
        <f>ROUND(I125*H125,2)</f>
        <v>0</v>
      </c>
      <c r="K125" s="135"/>
      <c r="L125" s="29"/>
      <c r="M125" s="136" t="s">
        <v>3</v>
      </c>
      <c r="N125" s="137" t="s">
        <v>48</v>
      </c>
      <c r="O125" s="138">
        <v>0.11899999999999999</v>
      </c>
      <c r="P125" s="138">
        <f>O125*H125</f>
        <v>159.57899999999998</v>
      </c>
      <c r="Q125" s="138">
        <v>0</v>
      </c>
      <c r="R125" s="138">
        <f>Q125*H125</f>
        <v>0</v>
      </c>
      <c r="S125" s="138">
        <v>0.44</v>
      </c>
      <c r="T125" s="139">
        <f>S125*H125</f>
        <v>590.04</v>
      </c>
      <c r="AR125" s="140" t="s">
        <v>176</v>
      </c>
      <c r="AT125" s="140" t="s">
        <v>116</v>
      </c>
      <c r="AU125" s="140" t="s">
        <v>20</v>
      </c>
      <c r="AY125" s="16" t="s">
        <v>171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37</v>
      </c>
      <c r="BK125" s="141">
        <f>ROUND(I125*H125,2)</f>
        <v>0</v>
      </c>
      <c r="BL125" s="16" t="s">
        <v>176</v>
      </c>
      <c r="BM125" s="140" t="s">
        <v>220</v>
      </c>
    </row>
    <row r="126" spans="2:65" s="1" customFormat="1">
      <c r="B126" s="29"/>
      <c r="D126" s="142" t="s">
        <v>178</v>
      </c>
      <c r="F126" s="143" t="s">
        <v>221</v>
      </c>
      <c r="L126" s="29"/>
      <c r="M126" s="144"/>
      <c r="T126" s="50"/>
      <c r="AT126" s="16" t="s">
        <v>178</v>
      </c>
      <c r="AU126" s="16" t="s">
        <v>20</v>
      </c>
    </row>
    <row r="127" spans="2:65" s="1" customFormat="1" ht="19.5">
      <c r="B127" s="29"/>
      <c r="D127" s="146" t="s">
        <v>134</v>
      </c>
      <c r="F127" s="158" t="s">
        <v>199</v>
      </c>
      <c r="L127" s="29"/>
      <c r="M127" s="144"/>
      <c r="T127" s="50"/>
      <c r="AT127" s="16" t="s">
        <v>134</v>
      </c>
      <c r="AU127" s="16" t="s">
        <v>20</v>
      </c>
    </row>
    <row r="128" spans="2:65" s="12" customFormat="1" ht="22.5">
      <c r="B128" s="145"/>
      <c r="D128" s="146" t="s">
        <v>180</v>
      </c>
      <c r="E128" s="147" t="s">
        <v>3</v>
      </c>
      <c r="F128" s="148" t="s">
        <v>222</v>
      </c>
      <c r="H128" s="149">
        <v>1341</v>
      </c>
      <c r="L128" s="145"/>
      <c r="M128" s="150"/>
      <c r="T128" s="151"/>
      <c r="AT128" s="147" t="s">
        <v>180</v>
      </c>
      <c r="AU128" s="147" t="s">
        <v>20</v>
      </c>
      <c r="AV128" s="12" t="s">
        <v>20</v>
      </c>
      <c r="AW128" s="12" t="s">
        <v>36</v>
      </c>
      <c r="AX128" s="12" t="s">
        <v>37</v>
      </c>
      <c r="AY128" s="147" t="s">
        <v>171</v>
      </c>
    </row>
    <row r="129" spans="2:65" s="1" customFormat="1" ht="55.5" customHeight="1">
      <c r="B129" s="128"/>
      <c r="C129" s="129" t="s">
        <v>223</v>
      </c>
      <c r="D129" s="129" t="s">
        <v>116</v>
      </c>
      <c r="E129" s="130" t="s">
        <v>224</v>
      </c>
      <c r="F129" s="131" t="s">
        <v>225</v>
      </c>
      <c r="G129" s="132" t="s">
        <v>175</v>
      </c>
      <c r="H129" s="133">
        <v>811</v>
      </c>
      <c r="I129" s="134">
        <v>0</v>
      </c>
      <c r="J129" s="134">
        <f>ROUND(I129*H129,2)</f>
        <v>0</v>
      </c>
      <c r="K129" s="135"/>
      <c r="L129" s="29"/>
      <c r="M129" s="136" t="s">
        <v>3</v>
      </c>
      <c r="N129" s="137" t="s">
        <v>48</v>
      </c>
      <c r="O129" s="138">
        <v>7.8E-2</v>
      </c>
      <c r="P129" s="138">
        <f>O129*H129</f>
        <v>63.258000000000003</v>
      </c>
      <c r="Q129" s="138">
        <v>0</v>
      </c>
      <c r="R129" s="138">
        <f>Q129*H129</f>
        <v>0</v>
      </c>
      <c r="S129" s="138">
        <v>0.22</v>
      </c>
      <c r="T129" s="139">
        <f>S129*H129</f>
        <v>178.42</v>
      </c>
      <c r="AR129" s="140" t="s">
        <v>176</v>
      </c>
      <c r="AT129" s="140" t="s">
        <v>116</v>
      </c>
      <c r="AU129" s="140" t="s">
        <v>20</v>
      </c>
      <c r="AY129" s="16" t="s">
        <v>171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37</v>
      </c>
      <c r="BK129" s="141">
        <f>ROUND(I129*H129,2)</f>
        <v>0</v>
      </c>
      <c r="BL129" s="16" t="s">
        <v>176</v>
      </c>
      <c r="BM129" s="140" t="s">
        <v>226</v>
      </c>
    </row>
    <row r="130" spans="2:65" s="1" customFormat="1">
      <c r="B130" s="29"/>
      <c r="D130" s="142" t="s">
        <v>178</v>
      </c>
      <c r="F130" s="143" t="s">
        <v>227</v>
      </c>
      <c r="L130" s="29"/>
      <c r="M130" s="144"/>
      <c r="T130" s="50"/>
      <c r="AT130" s="16" t="s">
        <v>178</v>
      </c>
      <c r="AU130" s="16" t="s">
        <v>20</v>
      </c>
    </row>
    <row r="131" spans="2:65" s="12" customFormat="1">
      <c r="B131" s="145"/>
      <c r="D131" s="146" t="s">
        <v>180</v>
      </c>
      <c r="E131" s="147" t="s">
        <v>3</v>
      </c>
      <c r="F131" s="148" t="s">
        <v>214</v>
      </c>
      <c r="H131" s="149">
        <v>723</v>
      </c>
      <c r="L131" s="145"/>
      <c r="M131" s="150"/>
      <c r="T131" s="151"/>
      <c r="AT131" s="147" t="s">
        <v>180</v>
      </c>
      <c r="AU131" s="147" t="s">
        <v>20</v>
      </c>
      <c r="AV131" s="12" t="s">
        <v>20</v>
      </c>
      <c r="AW131" s="12" t="s">
        <v>36</v>
      </c>
      <c r="AX131" s="12" t="s">
        <v>77</v>
      </c>
      <c r="AY131" s="147" t="s">
        <v>171</v>
      </c>
    </row>
    <row r="132" spans="2:65" s="12" customFormat="1">
      <c r="B132" s="145"/>
      <c r="D132" s="146" t="s">
        <v>180</v>
      </c>
      <c r="E132" s="147" t="s">
        <v>3</v>
      </c>
      <c r="F132" s="148" t="s">
        <v>215</v>
      </c>
      <c r="H132" s="149">
        <v>88</v>
      </c>
      <c r="L132" s="145"/>
      <c r="M132" s="150"/>
      <c r="T132" s="151"/>
      <c r="AT132" s="147" t="s">
        <v>180</v>
      </c>
      <c r="AU132" s="147" t="s">
        <v>20</v>
      </c>
      <c r="AV132" s="12" t="s">
        <v>20</v>
      </c>
      <c r="AW132" s="12" t="s">
        <v>36</v>
      </c>
      <c r="AX132" s="12" t="s">
        <v>77</v>
      </c>
      <c r="AY132" s="147" t="s">
        <v>171</v>
      </c>
    </row>
    <row r="133" spans="2:65" s="13" customFormat="1">
      <c r="B133" s="152"/>
      <c r="D133" s="146" t="s">
        <v>180</v>
      </c>
      <c r="E133" s="153" t="s">
        <v>3</v>
      </c>
      <c r="F133" s="154" t="s">
        <v>188</v>
      </c>
      <c r="H133" s="155">
        <v>811</v>
      </c>
      <c r="L133" s="152"/>
      <c r="M133" s="156"/>
      <c r="T133" s="157"/>
      <c r="AT133" s="153" t="s">
        <v>180</v>
      </c>
      <c r="AU133" s="153" t="s">
        <v>20</v>
      </c>
      <c r="AV133" s="13" t="s">
        <v>176</v>
      </c>
      <c r="AW133" s="13" t="s">
        <v>36</v>
      </c>
      <c r="AX133" s="13" t="s">
        <v>37</v>
      </c>
      <c r="AY133" s="153" t="s">
        <v>171</v>
      </c>
    </row>
    <row r="134" spans="2:65" s="1" customFormat="1" ht="49.15" customHeight="1">
      <c r="B134" s="128"/>
      <c r="C134" s="129" t="s">
        <v>228</v>
      </c>
      <c r="D134" s="129" t="s">
        <v>116</v>
      </c>
      <c r="E134" s="130" t="s">
        <v>229</v>
      </c>
      <c r="F134" s="131" t="s">
        <v>230</v>
      </c>
      <c r="G134" s="132" t="s">
        <v>231</v>
      </c>
      <c r="H134" s="133">
        <v>110</v>
      </c>
      <c r="I134" s="134">
        <v>0</v>
      </c>
      <c r="J134" s="134">
        <f>ROUND(I134*H134,2)</f>
        <v>0</v>
      </c>
      <c r="K134" s="135"/>
      <c r="L134" s="29"/>
      <c r="M134" s="136" t="s">
        <v>3</v>
      </c>
      <c r="N134" s="137" t="s">
        <v>48</v>
      </c>
      <c r="O134" s="138">
        <v>0.13300000000000001</v>
      </c>
      <c r="P134" s="138">
        <f>O134*H134</f>
        <v>14.63</v>
      </c>
      <c r="Q134" s="138">
        <v>0</v>
      </c>
      <c r="R134" s="138">
        <f>Q134*H134</f>
        <v>0</v>
      </c>
      <c r="S134" s="138">
        <v>0.20499999999999999</v>
      </c>
      <c r="T134" s="139">
        <f>S134*H134</f>
        <v>22.549999999999997</v>
      </c>
      <c r="AR134" s="140" t="s">
        <v>176</v>
      </c>
      <c r="AT134" s="140" t="s">
        <v>116</v>
      </c>
      <c r="AU134" s="140" t="s">
        <v>20</v>
      </c>
      <c r="AY134" s="16" t="s">
        <v>171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37</v>
      </c>
      <c r="BK134" s="141">
        <f>ROUND(I134*H134,2)</f>
        <v>0</v>
      </c>
      <c r="BL134" s="16" t="s">
        <v>176</v>
      </c>
      <c r="BM134" s="140" t="s">
        <v>232</v>
      </c>
    </row>
    <row r="135" spans="2:65" s="1" customFormat="1">
      <c r="B135" s="29"/>
      <c r="D135" s="142" t="s">
        <v>178</v>
      </c>
      <c r="F135" s="143" t="s">
        <v>233</v>
      </c>
      <c r="L135" s="29"/>
      <c r="M135" s="144"/>
      <c r="T135" s="50"/>
      <c r="AT135" s="16" t="s">
        <v>178</v>
      </c>
      <c r="AU135" s="16" t="s">
        <v>20</v>
      </c>
    </row>
    <row r="136" spans="2:65" s="12" customFormat="1">
      <c r="B136" s="145"/>
      <c r="D136" s="146" t="s">
        <v>180</v>
      </c>
      <c r="E136" s="147" t="s">
        <v>3</v>
      </c>
      <c r="F136" s="148" t="s">
        <v>234</v>
      </c>
      <c r="H136" s="149">
        <v>110</v>
      </c>
      <c r="L136" s="145"/>
      <c r="M136" s="150"/>
      <c r="T136" s="151"/>
      <c r="AT136" s="147" t="s">
        <v>180</v>
      </c>
      <c r="AU136" s="147" t="s">
        <v>20</v>
      </c>
      <c r="AV136" s="12" t="s">
        <v>20</v>
      </c>
      <c r="AW136" s="12" t="s">
        <v>36</v>
      </c>
      <c r="AX136" s="12" t="s">
        <v>37</v>
      </c>
      <c r="AY136" s="147" t="s">
        <v>171</v>
      </c>
    </row>
    <row r="137" spans="2:65" s="11" customFormat="1" ht="22.9" customHeight="1">
      <c r="B137" s="117"/>
      <c r="D137" s="118" t="s">
        <v>76</v>
      </c>
      <c r="E137" s="126" t="s">
        <v>228</v>
      </c>
      <c r="F137" s="126" t="s">
        <v>235</v>
      </c>
      <c r="J137" s="127">
        <f>BK137</f>
        <v>0</v>
      </c>
      <c r="L137" s="117"/>
      <c r="M137" s="121"/>
      <c r="P137" s="122">
        <f>SUM(P138:P153)</f>
        <v>118.018</v>
      </c>
      <c r="R137" s="122">
        <f>SUM(R138:R153)</f>
        <v>0</v>
      </c>
      <c r="T137" s="123">
        <f>SUM(T138:T153)</f>
        <v>14.568520000000003</v>
      </c>
      <c r="AR137" s="118" t="s">
        <v>37</v>
      </c>
      <c r="AT137" s="124" t="s">
        <v>76</v>
      </c>
      <c r="AU137" s="124" t="s">
        <v>37</v>
      </c>
      <c r="AY137" s="118" t="s">
        <v>171</v>
      </c>
      <c r="BK137" s="125">
        <f>SUM(BK138:BK153)</f>
        <v>0</v>
      </c>
    </row>
    <row r="138" spans="2:65" s="1" customFormat="1" ht="16.5" customHeight="1">
      <c r="B138" s="128"/>
      <c r="C138" s="129" t="s">
        <v>236</v>
      </c>
      <c r="D138" s="129" t="s">
        <v>116</v>
      </c>
      <c r="E138" s="130" t="s">
        <v>237</v>
      </c>
      <c r="F138" s="131" t="s">
        <v>238</v>
      </c>
      <c r="G138" s="132" t="s">
        <v>231</v>
      </c>
      <c r="H138" s="133">
        <v>38</v>
      </c>
      <c r="I138" s="134">
        <v>0</v>
      </c>
      <c r="J138" s="134">
        <f>ROUND(I138*H138,2)</f>
        <v>0</v>
      </c>
      <c r="K138" s="135"/>
      <c r="L138" s="29"/>
      <c r="M138" s="136" t="s">
        <v>3</v>
      </c>
      <c r="N138" s="137" t="s">
        <v>48</v>
      </c>
      <c r="O138" s="138">
        <v>0.15</v>
      </c>
      <c r="P138" s="138">
        <f>O138*H138</f>
        <v>5.7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176</v>
      </c>
      <c r="AT138" s="140" t="s">
        <v>116</v>
      </c>
      <c r="AU138" s="140" t="s">
        <v>20</v>
      </c>
      <c r="AY138" s="16" t="s">
        <v>171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37</v>
      </c>
      <c r="BK138" s="141">
        <f>ROUND(I138*H138,2)</f>
        <v>0</v>
      </c>
      <c r="BL138" s="16" t="s">
        <v>176</v>
      </c>
      <c r="BM138" s="140" t="s">
        <v>239</v>
      </c>
    </row>
    <row r="139" spans="2:65" s="12" customFormat="1">
      <c r="B139" s="145"/>
      <c r="D139" s="146" t="s">
        <v>180</v>
      </c>
      <c r="E139" s="147" t="s">
        <v>3</v>
      </c>
      <c r="F139" s="148" t="s">
        <v>240</v>
      </c>
      <c r="H139" s="149">
        <v>38</v>
      </c>
      <c r="L139" s="145"/>
      <c r="M139" s="150"/>
      <c r="T139" s="151"/>
      <c r="AT139" s="147" t="s">
        <v>180</v>
      </c>
      <c r="AU139" s="147" t="s">
        <v>20</v>
      </c>
      <c r="AV139" s="12" t="s">
        <v>20</v>
      </c>
      <c r="AW139" s="12" t="s">
        <v>36</v>
      </c>
      <c r="AX139" s="12" t="s">
        <v>37</v>
      </c>
      <c r="AY139" s="147" t="s">
        <v>171</v>
      </c>
    </row>
    <row r="140" spans="2:65" s="1" customFormat="1" ht="33" customHeight="1">
      <c r="B140" s="128"/>
      <c r="C140" s="129" t="s">
        <v>241</v>
      </c>
      <c r="D140" s="129" t="s">
        <v>116</v>
      </c>
      <c r="E140" s="130" t="s">
        <v>242</v>
      </c>
      <c r="F140" s="131" t="s">
        <v>243</v>
      </c>
      <c r="G140" s="132" t="s">
        <v>244</v>
      </c>
      <c r="H140" s="133">
        <v>30</v>
      </c>
      <c r="I140" s="134">
        <v>0</v>
      </c>
      <c r="J140" s="134">
        <f>ROUND(I140*H140,2)</f>
        <v>0</v>
      </c>
      <c r="K140" s="135"/>
      <c r="L140" s="29"/>
      <c r="M140" s="136" t="s">
        <v>3</v>
      </c>
      <c r="N140" s="137" t="s">
        <v>48</v>
      </c>
      <c r="O140" s="138">
        <v>0.5</v>
      </c>
      <c r="P140" s="138">
        <f>O140*H140</f>
        <v>15</v>
      </c>
      <c r="Q140" s="138">
        <v>0</v>
      </c>
      <c r="R140" s="138">
        <f>Q140*H140</f>
        <v>0</v>
      </c>
      <c r="S140" s="138">
        <v>0.16500000000000001</v>
      </c>
      <c r="T140" s="139">
        <f>S140*H140</f>
        <v>4.95</v>
      </c>
      <c r="AR140" s="140" t="s">
        <v>176</v>
      </c>
      <c r="AT140" s="140" t="s">
        <v>116</v>
      </c>
      <c r="AU140" s="140" t="s">
        <v>20</v>
      </c>
      <c r="AY140" s="16" t="s">
        <v>171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37</v>
      </c>
      <c r="BK140" s="141">
        <f>ROUND(I140*H140,2)</f>
        <v>0</v>
      </c>
      <c r="BL140" s="16" t="s">
        <v>176</v>
      </c>
      <c r="BM140" s="140" t="s">
        <v>245</v>
      </c>
    </row>
    <row r="141" spans="2:65" s="1" customFormat="1">
      <c r="B141" s="29"/>
      <c r="D141" s="142" t="s">
        <v>178</v>
      </c>
      <c r="F141" s="143" t="s">
        <v>246</v>
      </c>
      <c r="L141" s="29"/>
      <c r="M141" s="144"/>
      <c r="T141" s="50"/>
      <c r="AT141" s="16" t="s">
        <v>178</v>
      </c>
      <c r="AU141" s="16" t="s">
        <v>20</v>
      </c>
    </row>
    <row r="142" spans="2:65" s="12" customFormat="1">
      <c r="B142" s="145"/>
      <c r="D142" s="146" t="s">
        <v>180</v>
      </c>
      <c r="E142" s="147" t="s">
        <v>3</v>
      </c>
      <c r="F142" s="148" t="s">
        <v>247</v>
      </c>
      <c r="H142" s="149">
        <v>30</v>
      </c>
      <c r="L142" s="145"/>
      <c r="M142" s="150"/>
      <c r="T142" s="151"/>
      <c r="AT142" s="147" t="s">
        <v>180</v>
      </c>
      <c r="AU142" s="147" t="s">
        <v>20</v>
      </c>
      <c r="AV142" s="12" t="s">
        <v>20</v>
      </c>
      <c r="AW142" s="12" t="s">
        <v>36</v>
      </c>
      <c r="AX142" s="12" t="s">
        <v>37</v>
      </c>
      <c r="AY142" s="147" t="s">
        <v>171</v>
      </c>
    </row>
    <row r="143" spans="2:65" s="1" customFormat="1" ht="33" customHeight="1">
      <c r="B143" s="128"/>
      <c r="C143" s="129" t="s">
        <v>248</v>
      </c>
      <c r="D143" s="129" t="s">
        <v>116</v>
      </c>
      <c r="E143" s="130" t="s">
        <v>249</v>
      </c>
      <c r="F143" s="131" t="s">
        <v>250</v>
      </c>
      <c r="G143" s="132" t="s">
        <v>244</v>
      </c>
      <c r="H143" s="133">
        <v>55</v>
      </c>
      <c r="I143" s="134">
        <v>0</v>
      </c>
      <c r="J143" s="134">
        <f>ROUND(I143*H143,2)</f>
        <v>0</v>
      </c>
      <c r="K143" s="135"/>
      <c r="L143" s="29"/>
      <c r="M143" s="136" t="s">
        <v>3</v>
      </c>
      <c r="N143" s="137" t="s">
        <v>48</v>
      </c>
      <c r="O143" s="138">
        <v>0.5</v>
      </c>
      <c r="P143" s="138">
        <f>O143*H143</f>
        <v>27.5</v>
      </c>
      <c r="Q143" s="138">
        <v>0</v>
      </c>
      <c r="R143" s="138">
        <f>Q143*H143</f>
        <v>0</v>
      </c>
      <c r="S143" s="138">
        <v>0.16500000000000001</v>
      </c>
      <c r="T143" s="139">
        <f>S143*H143</f>
        <v>9.0750000000000011</v>
      </c>
      <c r="AR143" s="140" t="s">
        <v>176</v>
      </c>
      <c r="AT143" s="140" t="s">
        <v>116</v>
      </c>
      <c r="AU143" s="140" t="s">
        <v>20</v>
      </c>
      <c r="AY143" s="16" t="s">
        <v>171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37</v>
      </c>
      <c r="BK143" s="141">
        <f>ROUND(I143*H143,2)</f>
        <v>0</v>
      </c>
      <c r="BL143" s="16" t="s">
        <v>176</v>
      </c>
      <c r="BM143" s="140" t="s">
        <v>251</v>
      </c>
    </row>
    <row r="144" spans="2:65" s="12" customFormat="1">
      <c r="B144" s="145"/>
      <c r="D144" s="146" t="s">
        <v>180</v>
      </c>
      <c r="E144" s="147" t="s">
        <v>3</v>
      </c>
      <c r="F144" s="148" t="s">
        <v>252</v>
      </c>
      <c r="H144" s="149">
        <v>55</v>
      </c>
      <c r="L144" s="145"/>
      <c r="M144" s="150"/>
      <c r="T144" s="151"/>
      <c r="AT144" s="147" t="s">
        <v>180</v>
      </c>
      <c r="AU144" s="147" t="s">
        <v>20</v>
      </c>
      <c r="AV144" s="12" t="s">
        <v>20</v>
      </c>
      <c r="AW144" s="12" t="s">
        <v>36</v>
      </c>
      <c r="AX144" s="12" t="s">
        <v>37</v>
      </c>
      <c r="AY144" s="147" t="s">
        <v>171</v>
      </c>
    </row>
    <row r="145" spans="2:65" s="1" customFormat="1" ht="24.2" customHeight="1">
      <c r="B145" s="128"/>
      <c r="C145" s="129" t="s">
        <v>253</v>
      </c>
      <c r="D145" s="129" t="s">
        <v>116</v>
      </c>
      <c r="E145" s="130" t="s">
        <v>254</v>
      </c>
      <c r="F145" s="131" t="s">
        <v>255</v>
      </c>
      <c r="G145" s="132" t="s">
        <v>231</v>
      </c>
      <c r="H145" s="133">
        <v>62</v>
      </c>
      <c r="I145" s="134">
        <v>0</v>
      </c>
      <c r="J145" s="134">
        <f>ROUND(I145*H145,2)</f>
        <v>0</v>
      </c>
      <c r="K145" s="135"/>
      <c r="L145" s="29"/>
      <c r="M145" s="136" t="s">
        <v>3</v>
      </c>
      <c r="N145" s="137" t="s">
        <v>48</v>
      </c>
      <c r="O145" s="138">
        <v>0.21</v>
      </c>
      <c r="P145" s="138">
        <f>O145*H145</f>
        <v>13.02</v>
      </c>
      <c r="Q145" s="138">
        <v>0</v>
      </c>
      <c r="R145" s="138">
        <f>Q145*H145</f>
        <v>0</v>
      </c>
      <c r="S145" s="138">
        <v>2.48E-3</v>
      </c>
      <c r="T145" s="139">
        <f>S145*H145</f>
        <v>0.15376000000000001</v>
      </c>
      <c r="AR145" s="140" t="s">
        <v>176</v>
      </c>
      <c r="AT145" s="140" t="s">
        <v>116</v>
      </c>
      <c r="AU145" s="140" t="s">
        <v>20</v>
      </c>
      <c r="AY145" s="16" t="s">
        <v>171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37</v>
      </c>
      <c r="BK145" s="141">
        <f>ROUND(I145*H145,2)</f>
        <v>0</v>
      </c>
      <c r="BL145" s="16" t="s">
        <v>176</v>
      </c>
      <c r="BM145" s="140" t="s">
        <v>256</v>
      </c>
    </row>
    <row r="146" spans="2:65" s="1" customFormat="1">
      <c r="B146" s="29"/>
      <c r="D146" s="142" t="s">
        <v>178</v>
      </c>
      <c r="F146" s="143" t="s">
        <v>257</v>
      </c>
      <c r="L146" s="29"/>
      <c r="M146" s="144"/>
      <c r="T146" s="50"/>
      <c r="AT146" s="16" t="s">
        <v>178</v>
      </c>
      <c r="AU146" s="16" t="s">
        <v>20</v>
      </c>
    </row>
    <row r="147" spans="2:65" s="12" customFormat="1">
      <c r="B147" s="145"/>
      <c r="D147" s="146" t="s">
        <v>180</v>
      </c>
      <c r="E147" s="147" t="s">
        <v>3</v>
      </c>
      <c r="F147" s="148" t="s">
        <v>258</v>
      </c>
      <c r="H147" s="149">
        <v>62</v>
      </c>
      <c r="L147" s="145"/>
      <c r="M147" s="150"/>
      <c r="T147" s="151"/>
      <c r="AT147" s="147" t="s">
        <v>180</v>
      </c>
      <c r="AU147" s="147" t="s">
        <v>20</v>
      </c>
      <c r="AV147" s="12" t="s">
        <v>20</v>
      </c>
      <c r="AW147" s="12" t="s">
        <v>36</v>
      </c>
      <c r="AX147" s="12" t="s">
        <v>37</v>
      </c>
      <c r="AY147" s="147" t="s">
        <v>171</v>
      </c>
    </row>
    <row r="148" spans="2:65" s="1" customFormat="1" ht="24.2" customHeight="1">
      <c r="B148" s="128"/>
      <c r="C148" s="129" t="s">
        <v>259</v>
      </c>
      <c r="D148" s="129" t="s">
        <v>116</v>
      </c>
      <c r="E148" s="130" t="s">
        <v>260</v>
      </c>
      <c r="F148" s="131" t="s">
        <v>261</v>
      </c>
      <c r="G148" s="132" t="s">
        <v>231</v>
      </c>
      <c r="H148" s="133">
        <v>112</v>
      </c>
      <c r="I148" s="134">
        <v>0</v>
      </c>
      <c r="J148" s="134">
        <f>ROUND(I148*H148,2)</f>
        <v>0</v>
      </c>
      <c r="K148" s="135"/>
      <c r="L148" s="29"/>
      <c r="M148" s="136" t="s">
        <v>3</v>
      </c>
      <c r="N148" s="137" t="s">
        <v>48</v>
      </c>
      <c r="O148" s="138">
        <v>0.23100000000000001</v>
      </c>
      <c r="P148" s="138">
        <f>O148*H148</f>
        <v>25.872</v>
      </c>
      <c r="Q148" s="138">
        <v>0</v>
      </c>
      <c r="R148" s="138">
        <f>Q148*H148</f>
        <v>0</v>
      </c>
      <c r="S148" s="138">
        <v>3.48E-3</v>
      </c>
      <c r="T148" s="139">
        <f>S148*H148</f>
        <v>0.38976</v>
      </c>
      <c r="AR148" s="140" t="s">
        <v>176</v>
      </c>
      <c r="AT148" s="140" t="s">
        <v>116</v>
      </c>
      <c r="AU148" s="140" t="s">
        <v>20</v>
      </c>
      <c r="AY148" s="16" t="s">
        <v>171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37</v>
      </c>
      <c r="BK148" s="141">
        <f>ROUND(I148*H148,2)</f>
        <v>0</v>
      </c>
      <c r="BL148" s="16" t="s">
        <v>176</v>
      </c>
      <c r="BM148" s="140" t="s">
        <v>262</v>
      </c>
    </row>
    <row r="149" spans="2:65" s="1" customFormat="1">
      <c r="B149" s="29"/>
      <c r="D149" s="142" t="s">
        <v>178</v>
      </c>
      <c r="F149" s="143" t="s">
        <v>263</v>
      </c>
      <c r="L149" s="29"/>
      <c r="M149" s="144"/>
      <c r="T149" s="50"/>
      <c r="AT149" s="16" t="s">
        <v>178</v>
      </c>
      <c r="AU149" s="16" t="s">
        <v>20</v>
      </c>
    </row>
    <row r="150" spans="2:65" s="12" customFormat="1">
      <c r="B150" s="145"/>
      <c r="D150" s="146" t="s">
        <v>180</v>
      </c>
      <c r="E150" s="147" t="s">
        <v>3</v>
      </c>
      <c r="F150" s="148" t="s">
        <v>264</v>
      </c>
      <c r="H150" s="149">
        <v>112</v>
      </c>
      <c r="L150" s="145"/>
      <c r="M150" s="150"/>
      <c r="T150" s="151"/>
      <c r="AT150" s="147" t="s">
        <v>180</v>
      </c>
      <c r="AU150" s="147" t="s">
        <v>20</v>
      </c>
      <c r="AV150" s="12" t="s">
        <v>20</v>
      </c>
      <c r="AW150" s="12" t="s">
        <v>36</v>
      </c>
      <c r="AX150" s="12" t="s">
        <v>37</v>
      </c>
      <c r="AY150" s="147" t="s">
        <v>171</v>
      </c>
    </row>
    <row r="151" spans="2:65" s="1" customFormat="1" ht="76.349999999999994" customHeight="1">
      <c r="B151" s="128"/>
      <c r="C151" s="129" t="s">
        <v>9</v>
      </c>
      <c r="D151" s="129" t="s">
        <v>116</v>
      </c>
      <c r="E151" s="130" t="s">
        <v>265</v>
      </c>
      <c r="F151" s="131" t="s">
        <v>266</v>
      </c>
      <c r="G151" s="132" t="s">
        <v>175</v>
      </c>
      <c r="H151" s="133">
        <v>94</v>
      </c>
      <c r="I151" s="134">
        <v>0</v>
      </c>
      <c r="J151" s="134">
        <f>ROUND(I151*H151,2)</f>
        <v>0</v>
      </c>
      <c r="K151" s="135"/>
      <c r="L151" s="29"/>
      <c r="M151" s="136" t="s">
        <v>3</v>
      </c>
      <c r="N151" s="137" t="s">
        <v>48</v>
      </c>
      <c r="O151" s="138">
        <v>0.32900000000000001</v>
      </c>
      <c r="P151" s="138">
        <f>O151*H151</f>
        <v>30.926000000000002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176</v>
      </c>
      <c r="AT151" s="140" t="s">
        <v>116</v>
      </c>
      <c r="AU151" s="140" t="s">
        <v>20</v>
      </c>
      <c r="AY151" s="16" t="s">
        <v>171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37</v>
      </c>
      <c r="BK151" s="141">
        <f>ROUND(I151*H151,2)</f>
        <v>0</v>
      </c>
      <c r="BL151" s="16" t="s">
        <v>176</v>
      </c>
      <c r="BM151" s="140" t="s">
        <v>267</v>
      </c>
    </row>
    <row r="152" spans="2:65" s="1" customFormat="1">
      <c r="B152" s="29"/>
      <c r="D152" s="142" t="s">
        <v>178</v>
      </c>
      <c r="F152" s="143" t="s">
        <v>268</v>
      </c>
      <c r="L152" s="29"/>
      <c r="M152" s="144"/>
      <c r="T152" s="50"/>
      <c r="AT152" s="16" t="s">
        <v>178</v>
      </c>
      <c r="AU152" s="16" t="s">
        <v>20</v>
      </c>
    </row>
    <row r="153" spans="2:65" s="12" customFormat="1">
      <c r="B153" s="145"/>
      <c r="D153" s="146" t="s">
        <v>180</v>
      </c>
      <c r="E153" s="147" t="s">
        <v>3</v>
      </c>
      <c r="F153" s="148" t="s">
        <v>269</v>
      </c>
      <c r="H153" s="149">
        <v>94</v>
      </c>
      <c r="L153" s="145"/>
      <c r="M153" s="150"/>
      <c r="T153" s="151"/>
      <c r="AT153" s="147" t="s">
        <v>180</v>
      </c>
      <c r="AU153" s="147" t="s">
        <v>20</v>
      </c>
      <c r="AV153" s="12" t="s">
        <v>20</v>
      </c>
      <c r="AW153" s="12" t="s">
        <v>36</v>
      </c>
      <c r="AX153" s="12" t="s">
        <v>37</v>
      </c>
      <c r="AY153" s="147" t="s">
        <v>171</v>
      </c>
    </row>
    <row r="154" spans="2:65" s="11" customFormat="1" ht="22.9" customHeight="1">
      <c r="B154" s="117"/>
      <c r="D154" s="118" t="s">
        <v>76</v>
      </c>
      <c r="E154" s="126" t="s">
        <v>270</v>
      </c>
      <c r="F154" s="126" t="s">
        <v>271</v>
      </c>
      <c r="J154" s="127">
        <f>BK154</f>
        <v>0</v>
      </c>
      <c r="L154" s="117"/>
      <c r="M154" s="121"/>
      <c r="P154" s="122">
        <f>SUM(P155:P189)</f>
        <v>412.12648300000001</v>
      </c>
      <c r="R154" s="122">
        <f>SUM(R155:R189)</f>
        <v>0</v>
      </c>
      <c r="T154" s="123">
        <f>SUM(T155:T189)</f>
        <v>0</v>
      </c>
      <c r="AR154" s="118" t="s">
        <v>37</v>
      </c>
      <c r="AT154" s="124" t="s">
        <v>76</v>
      </c>
      <c r="AU154" s="124" t="s">
        <v>37</v>
      </c>
      <c r="AY154" s="118" t="s">
        <v>171</v>
      </c>
      <c r="BK154" s="125">
        <f>SUM(BK155:BK189)</f>
        <v>0</v>
      </c>
    </row>
    <row r="155" spans="2:65" s="1" customFormat="1" ht="33" customHeight="1">
      <c r="B155" s="128"/>
      <c r="C155" s="129" t="s">
        <v>272</v>
      </c>
      <c r="D155" s="129" t="s">
        <v>116</v>
      </c>
      <c r="E155" s="130" t="s">
        <v>273</v>
      </c>
      <c r="F155" s="131" t="s">
        <v>274</v>
      </c>
      <c r="G155" s="132" t="s">
        <v>275</v>
      </c>
      <c r="H155" s="133">
        <v>24.44</v>
      </c>
      <c r="I155" s="134">
        <v>0</v>
      </c>
      <c r="J155" s="134">
        <f>ROUND(I155*H155,2)</f>
        <v>0</v>
      </c>
      <c r="K155" s="135"/>
      <c r="L155" s="29"/>
      <c r="M155" s="136" t="s">
        <v>3</v>
      </c>
      <c r="N155" s="137" t="s">
        <v>48</v>
      </c>
      <c r="O155" s="138">
        <v>2.484</v>
      </c>
      <c r="P155" s="138">
        <f>O155*H155</f>
        <v>60.708960000000005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176</v>
      </c>
      <c r="AT155" s="140" t="s">
        <v>116</v>
      </c>
      <c r="AU155" s="140" t="s">
        <v>20</v>
      </c>
      <c r="AY155" s="16" t="s">
        <v>171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37</v>
      </c>
      <c r="BK155" s="141">
        <f>ROUND(I155*H155,2)</f>
        <v>0</v>
      </c>
      <c r="BL155" s="16" t="s">
        <v>176</v>
      </c>
      <c r="BM155" s="140" t="s">
        <v>276</v>
      </c>
    </row>
    <row r="156" spans="2:65" s="1" customFormat="1">
      <c r="B156" s="29"/>
      <c r="D156" s="142" t="s">
        <v>178</v>
      </c>
      <c r="F156" s="143" t="s">
        <v>277</v>
      </c>
      <c r="L156" s="29"/>
      <c r="M156" s="144"/>
      <c r="T156" s="50"/>
      <c r="AT156" s="16" t="s">
        <v>178</v>
      </c>
      <c r="AU156" s="16" t="s">
        <v>20</v>
      </c>
    </row>
    <row r="157" spans="2:65" s="12" customFormat="1" ht="22.5">
      <c r="B157" s="145"/>
      <c r="D157" s="146" t="s">
        <v>180</v>
      </c>
      <c r="E157" s="147" t="s">
        <v>3</v>
      </c>
      <c r="F157" s="148" t="s">
        <v>278</v>
      </c>
      <c r="H157" s="149">
        <v>24.44</v>
      </c>
      <c r="L157" s="145"/>
      <c r="M157" s="150"/>
      <c r="T157" s="151"/>
      <c r="AT157" s="147" t="s">
        <v>180</v>
      </c>
      <c r="AU157" s="147" t="s">
        <v>20</v>
      </c>
      <c r="AV157" s="12" t="s">
        <v>20</v>
      </c>
      <c r="AW157" s="12" t="s">
        <v>36</v>
      </c>
      <c r="AX157" s="12" t="s">
        <v>37</v>
      </c>
      <c r="AY157" s="147" t="s">
        <v>171</v>
      </c>
    </row>
    <row r="158" spans="2:65" s="1" customFormat="1" ht="37.9" customHeight="1">
      <c r="B158" s="128"/>
      <c r="C158" s="129" t="s">
        <v>279</v>
      </c>
      <c r="D158" s="129" t="s">
        <v>116</v>
      </c>
      <c r="E158" s="130" t="s">
        <v>280</v>
      </c>
      <c r="F158" s="131" t="s">
        <v>281</v>
      </c>
      <c r="G158" s="132" t="s">
        <v>275</v>
      </c>
      <c r="H158" s="133">
        <v>1142.74</v>
      </c>
      <c r="I158" s="134">
        <v>0</v>
      </c>
      <c r="J158" s="134">
        <f>ROUND(I158*H158,2)</f>
        <v>0</v>
      </c>
      <c r="K158" s="135"/>
      <c r="L158" s="29"/>
      <c r="M158" s="136" t="s">
        <v>3</v>
      </c>
      <c r="N158" s="137" t="s">
        <v>48</v>
      </c>
      <c r="O158" s="138">
        <v>0.03</v>
      </c>
      <c r="P158" s="138">
        <f>O158*H158</f>
        <v>34.282199999999996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176</v>
      </c>
      <c r="AT158" s="140" t="s">
        <v>116</v>
      </c>
      <c r="AU158" s="140" t="s">
        <v>20</v>
      </c>
      <c r="AY158" s="16" t="s">
        <v>171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37</v>
      </c>
      <c r="BK158" s="141">
        <f>ROUND(I158*H158,2)</f>
        <v>0</v>
      </c>
      <c r="BL158" s="16" t="s">
        <v>176</v>
      </c>
      <c r="BM158" s="140" t="s">
        <v>282</v>
      </c>
    </row>
    <row r="159" spans="2:65" s="1" customFormat="1">
      <c r="B159" s="29"/>
      <c r="D159" s="142" t="s">
        <v>178</v>
      </c>
      <c r="F159" s="143" t="s">
        <v>283</v>
      </c>
      <c r="L159" s="29"/>
      <c r="M159" s="144"/>
      <c r="T159" s="50"/>
      <c r="AT159" s="16" t="s">
        <v>178</v>
      </c>
      <c r="AU159" s="16" t="s">
        <v>20</v>
      </c>
    </row>
    <row r="160" spans="2:65" s="12" customFormat="1">
      <c r="B160" s="145"/>
      <c r="D160" s="146" t="s">
        <v>180</v>
      </c>
      <c r="E160" s="147" t="s">
        <v>3</v>
      </c>
      <c r="F160" s="148" t="s">
        <v>284</v>
      </c>
      <c r="H160" s="149">
        <v>1755.22</v>
      </c>
      <c r="L160" s="145"/>
      <c r="M160" s="150"/>
      <c r="T160" s="151"/>
      <c r="AT160" s="147" t="s">
        <v>180</v>
      </c>
      <c r="AU160" s="147" t="s">
        <v>20</v>
      </c>
      <c r="AV160" s="12" t="s">
        <v>20</v>
      </c>
      <c r="AW160" s="12" t="s">
        <v>36</v>
      </c>
      <c r="AX160" s="12" t="s">
        <v>77</v>
      </c>
      <c r="AY160" s="147" t="s">
        <v>171</v>
      </c>
    </row>
    <row r="161" spans="2:65" s="12" customFormat="1" ht="22.5">
      <c r="B161" s="145"/>
      <c r="D161" s="146" t="s">
        <v>180</v>
      </c>
      <c r="E161" s="147" t="s">
        <v>3</v>
      </c>
      <c r="F161" s="148" t="s">
        <v>285</v>
      </c>
      <c r="H161" s="149">
        <v>-612.48</v>
      </c>
      <c r="L161" s="145"/>
      <c r="M161" s="150"/>
      <c r="T161" s="151"/>
      <c r="AT161" s="147" t="s">
        <v>180</v>
      </c>
      <c r="AU161" s="147" t="s">
        <v>20</v>
      </c>
      <c r="AV161" s="12" t="s">
        <v>20</v>
      </c>
      <c r="AW161" s="12" t="s">
        <v>36</v>
      </c>
      <c r="AX161" s="12" t="s">
        <v>77</v>
      </c>
      <c r="AY161" s="147" t="s">
        <v>171</v>
      </c>
    </row>
    <row r="162" spans="2:65" s="13" customFormat="1">
      <c r="B162" s="152"/>
      <c r="D162" s="146" t="s">
        <v>180</v>
      </c>
      <c r="E162" s="153" t="s">
        <v>3</v>
      </c>
      <c r="F162" s="154" t="s">
        <v>188</v>
      </c>
      <c r="H162" s="155">
        <v>1142.74</v>
      </c>
      <c r="L162" s="152"/>
      <c r="M162" s="156"/>
      <c r="T162" s="157"/>
      <c r="AT162" s="153" t="s">
        <v>180</v>
      </c>
      <c r="AU162" s="153" t="s">
        <v>20</v>
      </c>
      <c r="AV162" s="13" t="s">
        <v>176</v>
      </c>
      <c r="AW162" s="13" t="s">
        <v>36</v>
      </c>
      <c r="AX162" s="13" t="s">
        <v>37</v>
      </c>
      <c r="AY162" s="153" t="s">
        <v>171</v>
      </c>
    </row>
    <row r="163" spans="2:65" s="1" customFormat="1" ht="37.9" customHeight="1">
      <c r="B163" s="128"/>
      <c r="C163" s="129" t="s">
        <v>286</v>
      </c>
      <c r="D163" s="129" t="s">
        <v>116</v>
      </c>
      <c r="E163" s="130" t="s">
        <v>287</v>
      </c>
      <c r="F163" s="131" t="s">
        <v>288</v>
      </c>
      <c r="G163" s="132" t="s">
        <v>275</v>
      </c>
      <c r="H163" s="133">
        <v>21712.06</v>
      </c>
      <c r="I163" s="134">
        <v>0</v>
      </c>
      <c r="J163" s="134">
        <f>ROUND(I163*H163,2)</f>
        <v>0</v>
      </c>
      <c r="K163" s="135"/>
      <c r="L163" s="29"/>
      <c r="M163" s="136" t="s">
        <v>3</v>
      </c>
      <c r="N163" s="137" t="s">
        <v>48</v>
      </c>
      <c r="O163" s="138">
        <v>2E-3</v>
      </c>
      <c r="P163" s="138">
        <f>O163*H163</f>
        <v>43.424120000000002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176</v>
      </c>
      <c r="AT163" s="140" t="s">
        <v>116</v>
      </c>
      <c r="AU163" s="140" t="s">
        <v>20</v>
      </c>
      <c r="AY163" s="16" t="s">
        <v>171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37</v>
      </c>
      <c r="BK163" s="141">
        <f>ROUND(I163*H163,2)</f>
        <v>0</v>
      </c>
      <c r="BL163" s="16" t="s">
        <v>176</v>
      </c>
      <c r="BM163" s="140" t="s">
        <v>289</v>
      </c>
    </row>
    <row r="164" spans="2:65" s="1" customFormat="1">
      <c r="B164" s="29"/>
      <c r="D164" s="142" t="s">
        <v>178</v>
      </c>
      <c r="F164" s="143" t="s">
        <v>290</v>
      </c>
      <c r="L164" s="29"/>
      <c r="M164" s="144"/>
      <c r="T164" s="50"/>
      <c r="AT164" s="16" t="s">
        <v>178</v>
      </c>
      <c r="AU164" s="16" t="s">
        <v>20</v>
      </c>
    </row>
    <row r="165" spans="2:65" s="12" customFormat="1">
      <c r="B165" s="145"/>
      <c r="D165" s="146" t="s">
        <v>180</v>
      </c>
      <c r="E165" s="147" t="s">
        <v>3</v>
      </c>
      <c r="F165" s="148" t="s">
        <v>291</v>
      </c>
      <c r="H165" s="149">
        <v>21712.06</v>
      </c>
      <c r="L165" s="145"/>
      <c r="M165" s="150"/>
      <c r="T165" s="151"/>
      <c r="AT165" s="147" t="s">
        <v>180</v>
      </c>
      <c r="AU165" s="147" t="s">
        <v>20</v>
      </c>
      <c r="AV165" s="12" t="s">
        <v>20</v>
      </c>
      <c r="AW165" s="12" t="s">
        <v>36</v>
      </c>
      <c r="AX165" s="12" t="s">
        <v>37</v>
      </c>
      <c r="AY165" s="147" t="s">
        <v>171</v>
      </c>
    </row>
    <row r="166" spans="2:65" s="1" customFormat="1" ht="37.9" customHeight="1">
      <c r="B166" s="128"/>
      <c r="C166" s="129" t="s">
        <v>292</v>
      </c>
      <c r="D166" s="129" t="s">
        <v>116</v>
      </c>
      <c r="E166" s="130" t="s">
        <v>293</v>
      </c>
      <c r="F166" s="131" t="s">
        <v>294</v>
      </c>
      <c r="G166" s="132" t="s">
        <v>275</v>
      </c>
      <c r="H166" s="133">
        <v>178.42</v>
      </c>
      <c r="I166" s="134">
        <v>0</v>
      </c>
      <c r="J166" s="134">
        <f>ROUND(I166*H166,2)</f>
        <v>0</v>
      </c>
      <c r="K166" s="135"/>
      <c r="L166" s="29"/>
      <c r="M166" s="136" t="s">
        <v>3</v>
      </c>
      <c r="N166" s="137" t="s">
        <v>48</v>
      </c>
      <c r="O166" s="138">
        <v>3.2000000000000001E-2</v>
      </c>
      <c r="P166" s="138">
        <f>O166*H166</f>
        <v>5.7094399999999998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176</v>
      </c>
      <c r="AT166" s="140" t="s">
        <v>116</v>
      </c>
      <c r="AU166" s="140" t="s">
        <v>20</v>
      </c>
      <c r="AY166" s="16" t="s">
        <v>171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37</v>
      </c>
      <c r="BK166" s="141">
        <f>ROUND(I166*H166,2)</f>
        <v>0</v>
      </c>
      <c r="BL166" s="16" t="s">
        <v>176</v>
      </c>
      <c r="BM166" s="140" t="s">
        <v>295</v>
      </c>
    </row>
    <row r="167" spans="2:65" s="1" customFormat="1">
      <c r="B167" s="29"/>
      <c r="D167" s="142" t="s">
        <v>178</v>
      </c>
      <c r="F167" s="143" t="s">
        <v>296</v>
      </c>
      <c r="L167" s="29"/>
      <c r="M167" s="144"/>
      <c r="T167" s="50"/>
      <c r="AT167" s="16" t="s">
        <v>178</v>
      </c>
      <c r="AU167" s="16" t="s">
        <v>20</v>
      </c>
    </row>
    <row r="168" spans="2:65" s="12" customFormat="1">
      <c r="B168" s="145"/>
      <c r="D168" s="146" t="s">
        <v>180</v>
      </c>
      <c r="E168" s="147" t="s">
        <v>3</v>
      </c>
      <c r="F168" s="148" t="s">
        <v>297</v>
      </c>
      <c r="H168" s="149">
        <v>178.42</v>
      </c>
      <c r="L168" s="145"/>
      <c r="M168" s="150"/>
      <c r="T168" s="151"/>
      <c r="AT168" s="147" t="s">
        <v>180</v>
      </c>
      <c r="AU168" s="147" t="s">
        <v>20</v>
      </c>
      <c r="AV168" s="12" t="s">
        <v>20</v>
      </c>
      <c r="AW168" s="12" t="s">
        <v>36</v>
      </c>
      <c r="AX168" s="12" t="s">
        <v>37</v>
      </c>
      <c r="AY168" s="147" t="s">
        <v>171</v>
      </c>
    </row>
    <row r="169" spans="2:65" s="1" customFormat="1" ht="37.9" customHeight="1">
      <c r="B169" s="128"/>
      <c r="C169" s="129" t="s">
        <v>298</v>
      </c>
      <c r="D169" s="129" t="s">
        <v>116</v>
      </c>
      <c r="E169" s="130" t="s">
        <v>299</v>
      </c>
      <c r="F169" s="131" t="s">
        <v>288</v>
      </c>
      <c r="G169" s="132" t="s">
        <v>275</v>
      </c>
      <c r="H169" s="133">
        <v>3389.98</v>
      </c>
      <c r="I169" s="134">
        <v>0</v>
      </c>
      <c r="J169" s="134">
        <f>ROUND(I169*H169,2)</f>
        <v>0</v>
      </c>
      <c r="K169" s="135"/>
      <c r="L169" s="29"/>
      <c r="M169" s="136" t="s">
        <v>3</v>
      </c>
      <c r="N169" s="137" t="s">
        <v>48</v>
      </c>
      <c r="O169" s="138">
        <v>3.0000000000000001E-3</v>
      </c>
      <c r="P169" s="138">
        <f>O169*H169</f>
        <v>10.16994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176</v>
      </c>
      <c r="AT169" s="140" t="s">
        <v>116</v>
      </c>
      <c r="AU169" s="140" t="s">
        <v>20</v>
      </c>
      <c r="AY169" s="16" t="s">
        <v>171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37</v>
      </c>
      <c r="BK169" s="141">
        <f>ROUND(I169*H169,2)</f>
        <v>0</v>
      </c>
      <c r="BL169" s="16" t="s">
        <v>176</v>
      </c>
      <c r="BM169" s="140" t="s">
        <v>300</v>
      </c>
    </row>
    <row r="170" spans="2:65" s="1" customFormat="1">
      <c r="B170" s="29"/>
      <c r="D170" s="142" t="s">
        <v>178</v>
      </c>
      <c r="F170" s="143" t="s">
        <v>301</v>
      </c>
      <c r="L170" s="29"/>
      <c r="M170" s="144"/>
      <c r="T170" s="50"/>
      <c r="AT170" s="16" t="s">
        <v>178</v>
      </c>
      <c r="AU170" s="16" t="s">
        <v>20</v>
      </c>
    </row>
    <row r="171" spans="2:65" s="12" customFormat="1">
      <c r="B171" s="145"/>
      <c r="D171" s="146" t="s">
        <v>180</v>
      </c>
      <c r="E171" s="147" t="s">
        <v>3</v>
      </c>
      <c r="F171" s="148" t="s">
        <v>302</v>
      </c>
      <c r="H171" s="149">
        <v>3389.98</v>
      </c>
      <c r="L171" s="145"/>
      <c r="M171" s="150"/>
      <c r="T171" s="151"/>
      <c r="AT171" s="147" t="s">
        <v>180</v>
      </c>
      <c r="AU171" s="147" t="s">
        <v>20</v>
      </c>
      <c r="AV171" s="12" t="s">
        <v>20</v>
      </c>
      <c r="AW171" s="12" t="s">
        <v>36</v>
      </c>
      <c r="AX171" s="12" t="s">
        <v>37</v>
      </c>
      <c r="AY171" s="147" t="s">
        <v>171</v>
      </c>
    </row>
    <row r="172" spans="2:65" s="1" customFormat="1" ht="37.9" customHeight="1">
      <c r="B172" s="128"/>
      <c r="C172" s="129" t="s">
        <v>8</v>
      </c>
      <c r="D172" s="129" t="s">
        <v>116</v>
      </c>
      <c r="E172" s="130" t="s">
        <v>303</v>
      </c>
      <c r="F172" s="131" t="s">
        <v>304</v>
      </c>
      <c r="G172" s="132" t="s">
        <v>275</v>
      </c>
      <c r="H172" s="133">
        <v>37.119</v>
      </c>
      <c r="I172" s="134">
        <v>0</v>
      </c>
      <c r="J172" s="134">
        <f>ROUND(I172*H172,2)</f>
        <v>0</v>
      </c>
      <c r="K172" s="135"/>
      <c r="L172" s="29"/>
      <c r="M172" s="136" t="s">
        <v>3</v>
      </c>
      <c r="N172" s="137" t="s">
        <v>48</v>
      </c>
      <c r="O172" s="138">
        <v>0.83499999999999996</v>
      </c>
      <c r="P172" s="138">
        <f>O172*H172</f>
        <v>30.994364999999998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176</v>
      </c>
      <c r="AT172" s="140" t="s">
        <v>116</v>
      </c>
      <c r="AU172" s="140" t="s">
        <v>20</v>
      </c>
      <c r="AY172" s="16" t="s">
        <v>171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37</v>
      </c>
      <c r="BK172" s="141">
        <f>ROUND(I172*H172,2)</f>
        <v>0</v>
      </c>
      <c r="BL172" s="16" t="s">
        <v>176</v>
      </c>
      <c r="BM172" s="140" t="s">
        <v>305</v>
      </c>
    </row>
    <row r="173" spans="2:65" s="1" customFormat="1">
      <c r="B173" s="29"/>
      <c r="D173" s="142" t="s">
        <v>178</v>
      </c>
      <c r="F173" s="143" t="s">
        <v>306</v>
      </c>
      <c r="L173" s="29"/>
      <c r="M173" s="144"/>
      <c r="T173" s="50"/>
      <c r="AT173" s="16" t="s">
        <v>178</v>
      </c>
      <c r="AU173" s="16" t="s">
        <v>20</v>
      </c>
    </row>
    <row r="174" spans="2:65" s="12" customFormat="1">
      <c r="B174" s="145"/>
      <c r="D174" s="146" t="s">
        <v>180</v>
      </c>
      <c r="E174" s="147" t="s">
        <v>3</v>
      </c>
      <c r="F174" s="148" t="s">
        <v>307</v>
      </c>
      <c r="H174" s="149">
        <v>37.119</v>
      </c>
      <c r="L174" s="145"/>
      <c r="M174" s="150"/>
      <c r="T174" s="151"/>
      <c r="AT174" s="147" t="s">
        <v>180</v>
      </c>
      <c r="AU174" s="147" t="s">
        <v>20</v>
      </c>
      <c r="AV174" s="12" t="s">
        <v>20</v>
      </c>
      <c r="AW174" s="12" t="s">
        <v>36</v>
      </c>
      <c r="AX174" s="12" t="s">
        <v>37</v>
      </c>
      <c r="AY174" s="147" t="s">
        <v>171</v>
      </c>
    </row>
    <row r="175" spans="2:65" s="1" customFormat="1" ht="49.15" customHeight="1">
      <c r="B175" s="128"/>
      <c r="C175" s="129" t="s">
        <v>308</v>
      </c>
      <c r="D175" s="129" t="s">
        <v>116</v>
      </c>
      <c r="E175" s="130" t="s">
        <v>309</v>
      </c>
      <c r="F175" s="131" t="s">
        <v>310</v>
      </c>
      <c r="G175" s="132" t="s">
        <v>275</v>
      </c>
      <c r="H175" s="133">
        <v>705.26099999999997</v>
      </c>
      <c r="I175" s="134">
        <v>0</v>
      </c>
      <c r="J175" s="134">
        <f>ROUND(I175*H175,2)</f>
        <v>0</v>
      </c>
      <c r="K175" s="135"/>
      <c r="L175" s="29"/>
      <c r="M175" s="136" t="s">
        <v>3</v>
      </c>
      <c r="N175" s="137" t="s">
        <v>48</v>
      </c>
      <c r="O175" s="138">
        <v>4.0000000000000001E-3</v>
      </c>
      <c r="P175" s="138">
        <f>O175*H175</f>
        <v>2.8210440000000001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176</v>
      </c>
      <c r="AT175" s="140" t="s">
        <v>116</v>
      </c>
      <c r="AU175" s="140" t="s">
        <v>20</v>
      </c>
      <c r="AY175" s="16" t="s">
        <v>171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6" t="s">
        <v>37</v>
      </c>
      <c r="BK175" s="141">
        <f>ROUND(I175*H175,2)</f>
        <v>0</v>
      </c>
      <c r="BL175" s="16" t="s">
        <v>176</v>
      </c>
      <c r="BM175" s="140" t="s">
        <v>311</v>
      </c>
    </row>
    <row r="176" spans="2:65" s="1" customFormat="1">
      <c r="B176" s="29"/>
      <c r="D176" s="142" t="s">
        <v>178</v>
      </c>
      <c r="F176" s="143" t="s">
        <v>312</v>
      </c>
      <c r="L176" s="29"/>
      <c r="M176" s="144"/>
      <c r="T176" s="50"/>
      <c r="AT176" s="16" t="s">
        <v>178</v>
      </c>
      <c r="AU176" s="16" t="s">
        <v>20</v>
      </c>
    </row>
    <row r="177" spans="2:65" s="12" customFormat="1">
      <c r="B177" s="145"/>
      <c r="D177" s="146" t="s">
        <v>180</v>
      </c>
      <c r="E177" s="147" t="s">
        <v>3</v>
      </c>
      <c r="F177" s="148" t="s">
        <v>313</v>
      </c>
      <c r="H177" s="149">
        <v>705.26099999999997</v>
      </c>
      <c r="L177" s="145"/>
      <c r="M177" s="150"/>
      <c r="T177" s="151"/>
      <c r="AT177" s="147" t="s">
        <v>180</v>
      </c>
      <c r="AU177" s="147" t="s">
        <v>20</v>
      </c>
      <c r="AV177" s="12" t="s">
        <v>20</v>
      </c>
      <c r="AW177" s="12" t="s">
        <v>36</v>
      </c>
      <c r="AX177" s="12" t="s">
        <v>37</v>
      </c>
      <c r="AY177" s="147" t="s">
        <v>171</v>
      </c>
    </row>
    <row r="178" spans="2:65" s="1" customFormat="1" ht="24.2" customHeight="1">
      <c r="B178" s="128"/>
      <c r="C178" s="129" t="s">
        <v>314</v>
      </c>
      <c r="D178" s="129" t="s">
        <v>116</v>
      </c>
      <c r="E178" s="130" t="s">
        <v>315</v>
      </c>
      <c r="F178" s="131" t="s">
        <v>316</v>
      </c>
      <c r="G178" s="132" t="s">
        <v>275</v>
      </c>
      <c r="H178" s="133">
        <v>1321.13</v>
      </c>
      <c r="I178" s="134">
        <v>0</v>
      </c>
      <c r="J178" s="134">
        <f>ROUND(I178*H178,2)</f>
        <v>0</v>
      </c>
      <c r="K178" s="135"/>
      <c r="L178" s="29"/>
      <c r="M178" s="136" t="s">
        <v>3</v>
      </c>
      <c r="N178" s="137" t="s">
        <v>48</v>
      </c>
      <c r="O178" s="138">
        <v>0.159</v>
      </c>
      <c r="P178" s="138">
        <f>O178*H178</f>
        <v>210.05967000000001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176</v>
      </c>
      <c r="AT178" s="140" t="s">
        <v>116</v>
      </c>
      <c r="AU178" s="140" t="s">
        <v>20</v>
      </c>
      <c r="AY178" s="16" t="s">
        <v>171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6" t="s">
        <v>37</v>
      </c>
      <c r="BK178" s="141">
        <f>ROUND(I178*H178,2)</f>
        <v>0</v>
      </c>
      <c r="BL178" s="16" t="s">
        <v>176</v>
      </c>
      <c r="BM178" s="140" t="s">
        <v>317</v>
      </c>
    </row>
    <row r="179" spans="2:65" s="1" customFormat="1">
      <c r="B179" s="29"/>
      <c r="D179" s="142" t="s">
        <v>178</v>
      </c>
      <c r="F179" s="143" t="s">
        <v>318</v>
      </c>
      <c r="L179" s="29"/>
      <c r="M179" s="144"/>
      <c r="T179" s="50"/>
      <c r="AT179" s="16" t="s">
        <v>178</v>
      </c>
      <c r="AU179" s="16" t="s">
        <v>20</v>
      </c>
    </row>
    <row r="180" spans="2:65" s="1" customFormat="1" ht="24.2" customHeight="1">
      <c r="B180" s="128"/>
      <c r="C180" s="129" t="s">
        <v>319</v>
      </c>
      <c r="D180" s="129" t="s">
        <v>116</v>
      </c>
      <c r="E180" s="130" t="s">
        <v>320</v>
      </c>
      <c r="F180" s="131" t="s">
        <v>321</v>
      </c>
      <c r="G180" s="132" t="s">
        <v>275</v>
      </c>
      <c r="H180" s="133">
        <v>37.119</v>
      </c>
      <c r="I180" s="134">
        <v>0</v>
      </c>
      <c r="J180" s="134">
        <f>ROUND(I180*H180,2)</f>
        <v>0</v>
      </c>
      <c r="K180" s="135"/>
      <c r="L180" s="29"/>
      <c r="M180" s="136" t="s">
        <v>3</v>
      </c>
      <c r="N180" s="137" t="s">
        <v>48</v>
      </c>
      <c r="O180" s="138">
        <v>0.376</v>
      </c>
      <c r="P180" s="138">
        <f>O180*H180</f>
        <v>13.956744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176</v>
      </c>
      <c r="AT180" s="140" t="s">
        <v>116</v>
      </c>
      <c r="AU180" s="140" t="s">
        <v>20</v>
      </c>
      <c r="AY180" s="16" t="s">
        <v>171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37</v>
      </c>
      <c r="BK180" s="141">
        <f>ROUND(I180*H180,2)</f>
        <v>0</v>
      </c>
      <c r="BL180" s="16" t="s">
        <v>176</v>
      </c>
      <c r="BM180" s="140" t="s">
        <v>322</v>
      </c>
    </row>
    <row r="181" spans="2:65" s="1" customFormat="1">
      <c r="B181" s="29"/>
      <c r="D181" s="142" t="s">
        <v>178</v>
      </c>
      <c r="F181" s="143" t="s">
        <v>323</v>
      </c>
      <c r="L181" s="29"/>
      <c r="M181" s="144"/>
      <c r="T181" s="50"/>
      <c r="AT181" s="16" t="s">
        <v>178</v>
      </c>
      <c r="AU181" s="16" t="s">
        <v>20</v>
      </c>
    </row>
    <row r="182" spans="2:65" s="1" customFormat="1" ht="44.25" customHeight="1">
      <c r="B182" s="128"/>
      <c r="C182" s="129" t="s">
        <v>324</v>
      </c>
      <c r="D182" s="129" t="s">
        <v>116</v>
      </c>
      <c r="E182" s="130" t="s">
        <v>325</v>
      </c>
      <c r="F182" s="131" t="s">
        <v>326</v>
      </c>
      <c r="G182" s="132" t="s">
        <v>275</v>
      </c>
      <c r="H182" s="133">
        <v>36.575000000000003</v>
      </c>
      <c r="I182" s="134">
        <v>0</v>
      </c>
      <c r="J182" s="134">
        <f>ROUND(I182*H182,2)</f>
        <v>0</v>
      </c>
      <c r="K182" s="135"/>
      <c r="L182" s="29"/>
      <c r="M182" s="136" t="s">
        <v>3</v>
      </c>
      <c r="N182" s="137" t="s">
        <v>48</v>
      </c>
      <c r="O182" s="138">
        <v>0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176</v>
      </c>
      <c r="AT182" s="140" t="s">
        <v>116</v>
      </c>
      <c r="AU182" s="140" t="s">
        <v>20</v>
      </c>
      <c r="AY182" s="16" t="s">
        <v>171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6" t="s">
        <v>37</v>
      </c>
      <c r="BK182" s="141">
        <f>ROUND(I182*H182,2)</f>
        <v>0</v>
      </c>
      <c r="BL182" s="16" t="s">
        <v>176</v>
      </c>
      <c r="BM182" s="140" t="s">
        <v>327</v>
      </c>
    </row>
    <row r="183" spans="2:65" s="1" customFormat="1">
      <c r="B183" s="29"/>
      <c r="D183" s="142" t="s">
        <v>178</v>
      </c>
      <c r="F183" s="143" t="s">
        <v>328</v>
      </c>
      <c r="L183" s="29"/>
      <c r="M183" s="144"/>
      <c r="T183" s="50"/>
      <c r="AT183" s="16" t="s">
        <v>178</v>
      </c>
      <c r="AU183" s="16" t="s">
        <v>20</v>
      </c>
    </row>
    <row r="184" spans="2:65" s="1" customFormat="1" ht="44.25" customHeight="1">
      <c r="B184" s="128"/>
      <c r="C184" s="129" t="s">
        <v>329</v>
      </c>
      <c r="D184" s="129" t="s">
        <v>116</v>
      </c>
      <c r="E184" s="130" t="s">
        <v>330</v>
      </c>
      <c r="F184" s="131" t="s">
        <v>331</v>
      </c>
      <c r="G184" s="132" t="s">
        <v>275</v>
      </c>
      <c r="H184" s="133">
        <v>1142.74</v>
      </c>
      <c r="I184" s="134">
        <v>0</v>
      </c>
      <c r="J184" s="134">
        <f>ROUND(I184*H184,2)</f>
        <v>0</v>
      </c>
      <c r="K184" s="135"/>
      <c r="L184" s="29"/>
      <c r="M184" s="136" t="s">
        <v>3</v>
      </c>
      <c r="N184" s="137" t="s">
        <v>48</v>
      </c>
      <c r="O184" s="138">
        <v>0</v>
      </c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176</v>
      </c>
      <c r="AT184" s="140" t="s">
        <v>116</v>
      </c>
      <c r="AU184" s="140" t="s">
        <v>20</v>
      </c>
      <c r="AY184" s="16" t="s">
        <v>171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6" t="s">
        <v>37</v>
      </c>
      <c r="BK184" s="141">
        <f>ROUND(I184*H184,2)</f>
        <v>0</v>
      </c>
      <c r="BL184" s="16" t="s">
        <v>176</v>
      </c>
      <c r="BM184" s="140" t="s">
        <v>332</v>
      </c>
    </row>
    <row r="185" spans="2:65" s="1" customFormat="1">
      <c r="B185" s="29"/>
      <c r="D185" s="142" t="s">
        <v>178</v>
      </c>
      <c r="F185" s="143" t="s">
        <v>333</v>
      </c>
      <c r="L185" s="29"/>
      <c r="M185" s="144"/>
      <c r="T185" s="50"/>
      <c r="AT185" s="16" t="s">
        <v>178</v>
      </c>
      <c r="AU185" s="16" t="s">
        <v>20</v>
      </c>
    </row>
    <row r="186" spans="2:65" s="1" customFormat="1" ht="44.25" customHeight="1">
      <c r="B186" s="128"/>
      <c r="C186" s="129" t="s">
        <v>334</v>
      </c>
      <c r="D186" s="129" t="s">
        <v>116</v>
      </c>
      <c r="E186" s="130" t="s">
        <v>335</v>
      </c>
      <c r="F186" s="131" t="s">
        <v>336</v>
      </c>
      <c r="G186" s="132" t="s">
        <v>275</v>
      </c>
      <c r="H186" s="133">
        <v>178.42</v>
      </c>
      <c r="I186" s="134">
        <v>0</v>
      </c>
      <c r="J186" s="134">
        <f>ROUND(I186*H186,2)</f>
        <v>0</v>
      </c>
      <c r="K186" s="135"/>
      <c r="L186" s="29"/>
      <c r="M186" s="136" t="s">
        <v>3</v>
      </c>
      <c r="N186" s="137" t="s">
        <v>48</v>
      </c>
      <c r="O186" s="138">
        <v>0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176</v>
      </c>
      <c r="AT186" s="140" t="s">
        <v>116</v>
      </c>
      <c r="AU186" s="140" t="s">
        <v>20</v>
      </c>
      <c r="AY186" s="16" t="s">
        <v>171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6" t="s">
        <v>37</v>
      </c>
      <c r="BK186" s="141">
        <f>ROUND(I186*H186,2)</f>
        <v>0</v>
      </c>
      <c r="BL186" s="16" t="s">
        <v>176</v>
      </c>
      <c r="BM186" s="140" t="s">
        <v>337</v>
      </c>
    </row>
    <row r="187" spans="2:65" s="1" customFormat="1">
      <c r="B187" s="29"/>
      <c r="D187" s="142" t="s">
        <v>178</v>
      </c>
      <c r="F187" s="143" t="s">
        <v>338</v>
      </c>
      <c r="L187" s="29"/>
      <c r="M187" s="144"/>
      <c r="T187" s="50"/>
      <c r="AT187" s="16" t="s">
        <v>178</v>
      </c>
      <c r="AU187" s="16" t="s">
        <v>20</v>
      </c>
    </row>
    <row r="188" spans="2:65" s="1" customFormat="1" ht="49.15" customHeight="1">
      <c r="B188" s="128"/>
      <c r="C188" s="129" t="s">
        <v>339</v>
      </c>
      <c r="D188" s="129" t="s">
        <v>116</v>
      </c>
      <c r="E188" s="130" t="s">
        <v>340</v>
      </c>
      <c r="F188" s="131" t="s">
        <v>341</v>
      </c>
      <c r="G188" s="132" t="s">
        <v>275</v>
      </c>
      <c r="H188" s="133">
        <v>0.54400000000000004</v>
      </c>
      <c r="I188" s="134">
        <v>0</v>
      </c>
      <c r="J188" s="134">
        <f>ROUND(I188*H188,2)</f>
        <v>0</v>
      </c>
      <c r="K188" s="135"/>
      <c r="L188" s="29"/>
      <c r="M188" s="136" t="s">
        <v>3</v>
      </c>
      <c r="N188" s="137" t="s">
        <v>48</v>
      </c>
      <c r="O188" s="138">
        <v>0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176</v>
      </c>
      <c r="AT188" s="140" t="s">
        <v>116</v>
      </c>
      <c r="AU188" s="140" t="s">
        <v>20</v>
      </c>
      <c r="AY188" s="16" t="s">
        <v>171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6" t="s">
        <v>37</v>
      </c>
      <c r="BK188" s="141">
        <f>ROUND(I188*H188,2)</f>
        <v>0</v>
      </c>
      <c r="BL188" s="16" t="s">
        <v>176</v>
      </c>
      <c r="BM188" s="140" t="s">
        <v>342</v>
      </c>
    </row>
    <row r="189" spans="2:65" s="1" customFormat="1">
      <c r="B189" s="29"/>
      <c r="D189" s="142" t="s">
        <v>178</v>
      </c>
      <c r="F189" s="143" t="s">
        <v>343</v>
      </c>
      <c r="L189" s="29"/>
      <c r="M189" s="144"/>
      <c r="T189" s="50"/>
      <c r="AT189" s="16" t="s">
        <v>178</v>
      </c>
      <c r="AU189" s="16" t="s">
        <v>20</v>
      </c>
    </row>
    <row r="190" spans="2:65" s="11" customFormat="1" ht="25.9" customHeight="1">
      <c r="B190" s="117"/>
      <c r="D190" s="118" t="s">
        <v>76</v>
      </c>
      <c r="E190" s="119" t="s">
        <v>344</v>
      </c>
      <c r="F190" s="119" t="s">
        <v>345</v>
      </c>
      <c r="J190" s="120">
        <f>BK190</f>
        <v>0</v>
      </c>
      <c r="L190" s="117"/>
      <c r="M190" s="121"/>
      <c r="P190" s="122">
        <f>P191+P195+P199+P206+P213</f>
        <v>0</v>
      </c>
      <c r="R190" s="122">
        <f>R191+R195+R199+R206+R213</f>
        <v>0</v>
      </c>
      <c r="T190" s="123">
        <f>T191+T195+T199+T206+T213</f>
        <v>0</v>
      </c>
      <c r="AR190" s="118" t="s">
        <v>201</v>
      </c>
      <c r="AT190" s="124" t="s">
        <v>76</v>
      </c>
      <c r="AU190" s="124" t="s">
        <v>77</v>
      </c>
      <c r="AY190" s="118" t="s">
        <v>171</v>
      </c>
      <c r="BK190" s="125">
        <f>BK191+BK195+BK199+BK206+BK213</f>
        <v>0</v>
      </c>
    </row>
    <row r="191" spans="2:65" s="11" customFormat="1" ht="22.9" customHeight="1">
      <c r="B191" s="117"/>
      <c r="D191" s="118" t="s">
        <v>76</v>
      </c>
      <c r="E191" s="126" t="s">
        <v>346</v>
      </c>
      <c r="F191" s="126" t="s">
        <v>347</v>
      </c>
      <c r="J191" s="127">
        <f>BK191</f>
        <v>0</v>
      </c>
      <c r="L191" s="117"/>
      <c r="M191" s="121"/>
      <c r="P191" s="122">
        <f>SUM(P192:P194)</f>
        <v>0</v>
      </c>
      <c r="R191" s="122">
        <f>SUM(R192:R194)</f>
        <v>0</v>
      </c>
      <c r="T191" s="123">
        <f>SUM(T192:T194)</f>
        <v>0</v>
      </c>
      <c r="AR191" s="118" t="s">
        <v>201</v>
      </c>
      <c r="AT191" s="124" t="s">
        <v>76</v>
      </c>
      <c r="AU191" s="124" t="s">
        <v>37</v>
      </c>
      <c r="AY191" s="118" t="s">
        <v>171</v>
      </c>
      <c r="BK191" s="125">
        <f>SUM(BK192:BK194)</f>
        <v>0</v>
      </c>
    </row>
    <row r="192" spans="2:65" s="1" customFormat="1" ht="16.5" customHeight="1">
      <c r="B192" s="128"/>
      <c r="C192" s="129" t="s">
        <v>348</v>
      </c>
      <c r="D192" s="129" t="s">
        <v>116</v>
      </c>
      <c r="E192" s="130" t="s">
        <v>349</v>
      </c>
      <c r="F192" s="131" t="s">
        <v>347</v>
      </c>
      <c r="G192" s="132" t="s">
        <v>350</v>
      </c>
      <c r="H192" s="133">
        <v>1</v>
      </c>
      <c r="I192" s="134">
        <v>0</v>
      </c>
      <c r="J192" s="134">
        <f>ROUND(I192*H192,2)</f>
        <v>0</v>
      </c>
      <c r="K192" s="135"/>
      <c r="L192" s="29"/>
      <c r="M192" s="136" t="s">
        <v>3</v>
      </c>
      <c r="N192" s="137" t="s">
        <v>48</v>
      </c>
      <c r="O192" s="138">
        <v>0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AR192" s="140" t="s">
        <v>351</v>
      </c>
      <c r="AT192" s="140" t="s">
        <v>116</v>
      </c>
      <c r="AU192" s="140" t="s">
        <v>20</v>
      </c>
      <c r="AY192" s="16" t="s">
        <v>171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6" t="s">
        <v>37</v>
      </c>
      <c r="BK192" s="141">
        <f>ROUND(I192*H192,2)</f>
        <v>0</v>
      </c>
      <c r="BL192" s="16" t="s">
        <v>351</v>
      </c>
      <c r="BM192" s="140" t="s">
        <v>352</v>
      </c>
    </row>
    <row r="193" spans="2:65" s="1" customFormat="1">
      <c r="B193" s="29"/>
      <c r="D193" s="142" t="s">
        <v>178</v>
      </c>
      <c r="F193" s="143" t="s">
        <v>353</v>
      </c>
      <c r="L193" s="29"/>
      <c r="M193" s="144"/>
      <c r="T193" s="50"/>
      <c r="AT193" s="16" t="s">
        <v>178</v>
      </c>
      <c r="AU193" s="16" t="s">
        <v>20</v>
      </c>
    </row>
    <row r="194" spans="2:65" s="1" customFormat="1" ht="58.5">
      <c r="B194" s="29"/>
      <c r="D194" s="146" t="s">
        <v>134</v>
      </c>
      <c r="F194" s="158" t="s">
        <v>354</v>
      </c>
      <c r="L194" s="29"/>
      <c r="M194" s="144"/>
      <c r="T194" s="50"/>
      <c r="AT194" s="16" t="s">
        <v>134</v>
      </c>
      <c r="AU194" s="16" t="s">
        <v>20</v>
      </c>
    </row>
    <row r="195" spans="2:65" s="11" customFormat="1" ht="22.9" customHeight="1">
      <c r="B195" s="117"/>
      <c r="D195" s="118" t="s">
        <v>76</v>
      </c>
      <c r="E195" s="126" t="s">
        <v>355</v>
      </c>
      <c r="F195" s="126" t="s">
        <v>356</v>
      </c>
      <c r="J195" s="127">
        <f>BK195</f>
        <v>0</v>
      </c>
      <c r="L195" s="117"/>
      <c r="M195" s="121"/>
      <c r="P195" s="122">
        <f>SUM(P196:P198)</f>
        <v>0</v>
      </c>
      <c r="R195" s="122">
        <f>SUM(R196:R198)</f>
        <v>0</v>
      </c>
      <c r="T195" s="123">
        <f>SUM(T196:T198)</f>
        <v>0</v>
      </c>
      <c r="AR195" s="118" t="s">
        <v>201</v>
      </c>
      <c r="AT195" s="124" t="s">
        <v>76</v>
      </c>
      <c r="AU195" s="124" t="s">
        <v>37</v>
      </c>
      <c r="AY195" s="118" t="s">
        <v>171</v>
      </c>
      <c r="BK195" s="125">
        <f>SUM(BK196:BK198)</f>
        <v>0</v>
      </c>
    </row>
    <row r="196" spans="2:65" s="1" customFormat="1" ht="16.5" customHeight="1">
      <c r="B196" s="128"/>
      <c r="C196" s="129" t="s">
        <v>357</v>
      </c>
      <c r="D196" s="129" t="s">
        <v>116</v>
      </c>
      <c r="E196" s="130" t="s">
        <v>358</v>
      </c>
      <c r="F196" s="131" t="s">
        <v>356</v>
      </c>
      <c r="G196" s="132" t="s">
        <v>350</v>
      </c>
      <c r="H196" s="133">
        <v>1</v>
      </c>
      <c r="I196" s="134">
        <v>0</v>
      </c>
      <c r="J196" s="134">
        <f>ROUND(I196*H196,2)</f>
        <v>0</v>
      </c>
      <c r="K196" s="135"/>
      <c r="L196" s="29"/>
      <c r="M196" s="136" t="s">
        <v>3</v>
      </c>
      <c r="N196" s="137" t="s">
        <v>48</v>
      </c>
      <c r="O196" s="138">
        <v>0</v>
      </c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351</v>
      </c>
      <c r="AT196" s="140" t="s">
        <v>116</v>
      </c>
      <c r="AU196" s="140" t="s">
        <v>20</v>
      </c>
      <c r="AY196" s="16" t="s">
        <v>171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6" t="s">
        <v>37</v>
      </c>
      <c r="BK196" s="141">
        <f>ROUND(I196*H196,2)</f>
        <v>0</v>
      </c>
      <c r="BL196" s="16" t="s">
        <v>351</v>
      </c>
      <c r="BM196" s="140" t="s">
        <v>359</v>
      </c>
    </row>
    <row r="197" spans="2:65" s="1" customFormat="1">
      <c r="B197" s="29"/>
      <c r="D197" s="142" t="s">
        <v>178</v>
      </c>
      <c r="F197" s="143" t="s">
        <v>360</v>
      </c>
      <c r="L197" s="29"/>
      <c r="M197" s="144"/>
      <c r="T197" s="50"/>
      <c r="AT197" s="16" t="s">
        <v>178</v>
      </c>
      <c r="AU197" s="16" t="s">
        <v>20</v>
      </c>
    </row>
    <row r="198" spans="2:65" s="1" customFormat="1" ht="126.75">
      <c r="B198" s="29"/>
      <c r="D198" s="146" t="s">
        <v>134</v>
      </c>
      <c r="F198" s="158" t="s">
        <v>361</v>
      </c>
      <c r="L198" s="29"/>
      <c r="M198" s="144"/>
      <c r="T198" s="50"/>
      <c r="AT198" s="16" t="s">
        <v>134</v>
      </c>
      <c r="AU198" s="16" t="s">
        <v>20</v>
      </c>
    </row>
    <row r="199" spans="2:65" s="11" customFormat="1" ht="22.9" customHeight="1">
      <c r="B199" s="117"/>
      <c r="D199" s="118" t="s">
        <v>76</v>
      </c>
      <c r="E199" s="126" t="s">
        <v>362</v>
      </c>
      <c r="F199" s="126" t="s">
        <v>363</v>
      </c>
      <c r="J199" s="127">
        <f>BK199</f>
        <v>0</v>
      </c>
      <c r="L199" s="117"/>
      <c r="M199" s="121"/>
      <c r="P199" s="122">
        <f>SUM(P200:P205)</f>
        <v>0</v>
      </c>
      <c r="R199" s="122">
        <f>SUM(R200:R205)</f>
        <v>0</v>
      </c>
      <c r="T199" s="123">
        <f>SUM(T200:T205)</f>
        <v>0</v>
      </c>
      <c r="AR199" s="118" t="s">
        <v>201</v>
      </c>
      <c r="AT199" s="124" t="s">
        <v>76</v>
      </c>
      <c r="AU199" s="124" t="s">
        <v>37</v>
      </c>
      <c r="AY199" s="118" t="s">
        <v>171</v>
      </c>
      <c r="BK199" s="125">
        <f>SUM(BK200:BK205)</f>
        <v>0</v>
      </c>
    </row>
    <row r="200" spans="2:65" s="1" customFormat="1" ht="16.5" customHeight="1">
      <c r="B200" s="128"/>
      <c r="C200" s="129" t="s">
        <v>364</v>
      </c>
      <c r="D200" s="129" t="s">
        <v>116</v>
      </c>
      <c r="E200" s="130" t="s">
        <v>365</v>
      </c>
      <c r="F200" s="131" t="s">
        <v>363</v>
      </c>
      <c r="G200" s="132" t="s">
        <v>366</v>
      </c>
      <c r="H200" s="133">
        <v>18085.850999999999</v>
      </c>
      <c r="I200" s="134">
        <v>0</v>
      </c>
      <c r="J200" s="134">
        <f>ROUND(I200*H200,2)</f>
        <v>0</v>
      </c>
      <c r="K200" s="135"/>
      <c r="L200" s="29"/>
      <c r="M200" s="136" t="s">
        <v>3</v>
      </c>
      <c r="N200" s="137" t="s">
        <v>48</v>
      </c>
      <c r="O200" s="138">
        <v>0</v>
      </c>
      <c r="P200" s="138">
        <f>O200*H200</f>
        <v>0</v>
      </c>
      <c r="Q200" s="138">
        <v>0</v>
      </c>
      <c r="R200" s="138">
        <f>Q200*H200</f>
        <v>0</v>
      </c>
      <c r="S200" s="138">
        <v>0</v>
      </c>
      <c r="T200" s="139">
        <f>S200*H200</f>
        <v>0</v>
      </c>
      <c r="AR200" s="140" t="s">
        <v>351</v>
      </c>
      <c r="AT200" s="140" t="s">
        <v>116</v>
      </c>
      <c r="AU200" s="140" t="s">
        <v>20</v>
      </c>
      <c r="AY200" s="16" t="s">
        <v>171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6" t="s">
        <v>37</v>
      </c>
      <c r="BK200" s="141">
        <f>ROUND(I200*H200,2)</f>
        <v>0</v>
      </c>
      <c r="BL200" s="16" t="s">
        <v>351</v>
      </c>
      <c r="BM200" s="140" t="s">
        <v>367</v>
      </c>
    </row>
    <row r="201" spans="2:65" s="1" customFormat="1">
      <c r="B201" s="29"/>
      <c r="D201" s="142" t="s">
        <v>178</v>
      </c>
      <c r="F201" s="143" t="s">
        <v>368</v>
      </c>
      <c r="L201" s="29"/>
      <c r="M201" s="144"/>
      <c r="T201" s="50"/>
      <c r="AT201" s="16" t="s">
        <v>178</v>
      </c>
      <c r="AU201" s="16" t="s">
        <v>20</v>
      </c>
    </row>
    <row r="202" spans="2:65" s="1" customFormat="1" ht="175.5">
      <c r="B202" s="29"/>
      <c r="D202" s="146" t="s">
        <v>134</v>
      </c>
      <c r="F202" s="158" t="s">
        <v>369</v>
      </c>
      <c r="L202" s="29"/>
      <c r="M202" s="144"/>
      <c r="T202" s="50"/>
      <c r="AT202" s="16" t="s">
        <v>134</v>
      </c>
      <c r="AU202" s="16" t="s">
        <v>20</v>
      </c>
    </row>
    <row r="203" spans="2:65" s="1" customFormat="1" ht="16.5" customHeight="1">
      <c r="B203" s="128"/>
      <c r="C203" s="129" t="s">
        <v>370</v>
      </c>
      <c r="D203" s="129" t="s">
        <v>116</v>
      </c>
      <c r="E203" s="130" t="s">
        <v>371</v>
      </c>
      <c r="F203" s="131" t="s">
        <v>372</v>
      </c>
      <c r="G203" s="132" t="s">
        <v>350</v>
      </c>
      <c r="H203" s="133">
        <v>1</v>
      </c>
      <c r="I203" s="134">
        <v>0</v>
      </c>
      <c r="J203" s="134">
        <f>ROUND(I203*H203,2)</f>
        <v>0</v>
      </c>
      <c r="K203" s="135"/>
      <c r="L203" s="29"/>
      <c r="M203" s="136" t="s">
        <v>3</v>
      </c>
      <c r="N203" s="137" t="s">
        <v>48</v>
      </c>
      <c r="O203" s="138">
        <v>0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351</v>
      </c>
      <c r="AT203" s="140" t="s">
        <v>116</v>
      </c>
      <c r="AU203" s="140" t="s">
        <v>20</v>
      </c>
      <c r="AY203" s="16" t="s">
        <v>171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6" t="s">
        <v>37</v>
      </c>
      <c r="BK203" s="141">
        <f>ROUND(I203*H203,2)</f>
        <v>0</v>
      </c>
      <c r="BL203" s="16" t="s">
        <v>351</v>
      </c>
      <c r="BM203" s="140" t="s">
        <v>373</v>
      </c>
    </row>
    <row r="204" spans="2:65" s="1" customFormat="1">
      <c r="B204" s="29"/>
      <c r="D204" s="142" t="s">
        <v>178</v>
      </c>
      <c r="F204" s="143" t="s">
        <v>374</v>
      </c>
      <c r="L204" s="29"/>
      <c r="M204" s="144"/>
      <c r="T204" s="50"/>
      <c r="AT204" s="16" t="s">
        <v>178</v>
      </c>
      <c r="AU204" s="16" t="s">
        <v>20</v>
      </c>
    </row>
    <row r="205" spans="2:65" s="1" customFormat="1" ht="48.75">
      <c r="B205" s="29"/>
      <c r="D205" s="146" t="s">
        <v>134</v>
      </c>
      <c r="F205" s="158" t="s">
        <v>375</v>
      </c>
      <c r="L205" s="29"/>
      <c r="M205" s="144"/>
      <c r="T205" s="50"/>
      <c r="AT205" s="16" t="s">
        <v>134</v>
      </c>
      <c r="AU205" s="16" t="s">
        <v>20</v>
      </c>
    </row>
    <row r="206" spans="2:65" s="11" customFormat="1" ht="22.9" customHeight="1">
      <c r="B206" s="117"/>
      <c r="D206" s="118" t="s">
        <v>76</v>
      </c>
      <c r="E206" s="126" t="s">
        <v>376</v>
      </c>
      <c r="F206" s="126" t="s">
        <v>377</v>
      </c>
      <c r="J206" s="127">
        <f>BK206</f>
        <v>0</v>
      </c>
      <c r="L206" s="117"/>
      <c r="M206" s="121"/>
      <c r="P206" s="122">
        <f>SUM(P207:P212)</f>
        <v>0</v>
      </c>
      <c r="R206" s="122">
        <f>SUM(R207:R212)</f>
        <v>0</v>
      </c>
      <c r="T206" s="123">
        <f>SUM(T207:T212)</f>
        <v>0</v>
      </c>
      <c r="AR206" s="118" t="s">
        <v>201</v>
      </c>
      <c r="AT206" s="124" t="s">
        <v>76</v>
      </c>
      <c r="AU206" s="124" t="s">
        <v>37</v>
      </c>
      <c r="AY206" s="118" t="s">
        <v>171</v>
      </c>
      <c r="BK206" s="125">
        <f>SUM(BK207:BK212)</f>
        <v>0</v>
      </c>
    </row>
    <row r="207" spans="2:65" s="1" customFormat="1" ht="16.5" customHeight="1">
      <c r="B207" s="128"/>
      <c r="C207" s="129" t="s">
        <v>378</v>
      </c>
      <c r="D207" s="129" t="s">
        <v>116</v>
      </c>
      <c r="E207" s="130" t="s">
        <v>379</v>
      </c>
      <c r="F207" s="131" t="s">
        <v>377</v>
      </c>
      <c r="G207" s="132" t="s">
        <v>366</v>
      </c>
      <c r="H207" s="133">
        <v>18085.850999999999</v>
      </c>
      <c r="I207" s="134">
        <v>0</v>
      </c>
      <c r="J207" s="134">
        <f>ROUND(I207*H207,2)</f>
        <v>0</v>
      </c>
      <c r="K207" s="135"/>
      <c r="L207" s="29"/>
      <c r="M207" s="136" t="s">
        <v>3</v>
      </c>
      <c r="N207" s="137" t="s">
        <v>48</v>
      </c>
      <c r="O207" s="138">
        <v>0</v>
      </c>
      <c r="P207" s="138">
        <f>O207*H207</f>
        <v>0</v>
      </c>
      <c r="Q207" s="138">
        <v>0</v>
      </c>
      <c r="R207" s="138">
        <f>Q207*H207</f>
        <v>0</v>
      </c>
      <c r="S207" s="138">
        <v>0</v>
      </c>
      <c r="T207" s="139">
        <f>S207*H207</f>
        <v>0</v>
      </c>
      <c r="AR207" s="140" t="s">
        <v>351</v>
      </c>
      <c r="AT207" s="140" t="s">
        <v>116</v>
      </c>
      <c r="AU207" s="140" t="s">
        <v>20</v>
      </c>
      <c r="AY207" s="16" t="s">
        <v>171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6" t="s">
        <v>37</v>
      </c>
      <c r="BK207" s="141">
        <f>ROUND(I207*H207,2)</f>
        <v>0</v>
      </c>
      <c r="BL207" s="16" t="s">
        <v>351</v>
      </c>
      <c r="BM207" s="140" t="s">
        <v>380</v>
      </c>
    </row>
    <row r="208" spans="2:65" s="1" customFormat="1">
      <c r="B208" s="29"/>
      <c r="D208" s="142" t="s">
        <v>178</v>
      </c>
      <c r="F208" s="143" t="s">
        <v>381</v>
      </c>
      <c r="L208" s="29"/>
      <c r="M208" s="144"/>
      <c r="T208" s="50"/>
      <c r="AT208" s="16" t="s">
        <v>178</v>
      </c>
      <c r="AU208" s="16" t="s">
        <v>20</v>
      </c>
    </row>
    <row r="209" spans="2:65" s="1" customFormat="1" ht="16.5" customHeight="1">
      <c r="B209" s="128"/>
      <c r="C209" s="129" t="s">
        <v>382</v>
      </c>
      <c r="D209" s="129" t="s">
        <v>116</v>
      </c>
      <c r="E209" s="130" t="s">
        <v>383</v>
      </c>
      <c r="F209" s="131" t="s">
        <v>384</v>
      </c>
      <c r="G209" s="132" t="s">
        <v>366</v>
      </c>
      <c r="H209" s="133">
        <v>18085.850999999999</v>
      </c>
      <c r="I209" s="134">
        <v>0</v>
      </c>
      <c r="J209" s="134">
        <f>ROUND(I209*H209,2)</f>
        <v>0</v>
      </c>
      <c r="K209" s="135"/>
      <c r="L209" s="29"/>
      <c r="M209" s="136" t="s">
        <v>3</v>
      </c>
      <c r="N209" s="137" t="s">
        <v>48</v>
      </c>
      <c r="O209" s="138">
        <v>0</v>
      </c>
      <c r="P209" s="138">
        <f>O209*H209</f>
        <v>0</v>
      </c>
      <c r="Q209" s="138">
        <v>0</v>
      </c>
      <c r="R209" s="138">
        <f>Q209*H209</f>
        <v>0</v>
      </c>
      <c r="S209" s="138">
        <v>0</v>
      </c>
      <c r="T209" s="139">
        <f>S209*H209</f>
        <v>0</v>
      </c>
      <c r="AR209" s="140" t="s">
        <v>351</v>
      </c>
      <c r="AT209" s="140" t="s">
        <v>116</v>
      </c>
      <c r="AU209" s="140" t="s">
        <v>20</v>
      </c>
      <c r="AY209" s="16" t="s">
        <v>171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6" t="s">
        <v>37</v>
      </c>
      <c r="BK209" s="141">
        <f>ROUND(I209*H209,2)</f>
        <v>0</v>
      </c>
      <c r="BL209" s="16" t="s">
        <v>351</v>
      </c>
      <c r="BM209" s="140" t="s">
        <v>385</v>
      </c>
    </row>
    <row r="210" spans="2:65" s="1" customFormat="1">
      <c r="B210" s="29"/>
      <c r="D210" s="142" t="s">
        <v>178</v>
      </c>
      <c r="F210" s="143" t="s">
        <v>386</v>
      </c>
      <c r="L210" s="29"/>
      <c r="M210" s="144"/>
      <c r="T210" s="50"/>
      <c r="AT210" s="16" t="s">
        <v>178</v>
      </c>
      <c r="AU210" s="16" t="s">
        <v>20</v>
      </c>
    </row>
    <row r="211" spans="2:65" s="1" customFormat="1" ht="16.5" customHeight="1">
      <c r="B211" s="128"/>
      <c r="C211" s="129" t="s">
        <v>387</v>
      </c>
      <c r="D211" s="129" t="s">
        <v>116</v>
      </c>
      <c r="E211" s="130" t="s">
        <v>388</v>
      </c>
      <c r="F211" s="131" t="s">
        <v>389</v>
      </c>
      <c r="G211" s="132" t="s">
        <v>366</v>
      </c>
      <c r="H211" s="133">
        <v>18085.850999999999</v>
      </c>
      <c r="I211" s="134">
        <v>0</v>
      </c>
      <c r="J211" s="134">
        <f>ROUND(I211*H211,2)</f>
        <v>0</v>
      </c>
      <c r="K211" s="135"/>
      <c r="L211" s="29"/>
      <c r="M211" s="136" t="s">
        <v>3</v>
      </c>
      <c r="N211" s="137" t="s">
        <v>48</v>
      </c>
      <c r="O211" s="138">
        <v>0</v>
      </c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351</v>
      </c>
      <c r="AT211" s="140" t="s">
        <v>116</v>
      </c>
      <c r="AU211" s="140" t="s">
        <v>20</v>
      </c>
      <c r="AY211" s="16" t="s">
        <v>171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6" t="s">
        <v>37</v>
      </c>
      <c r="BK211" s="141">
        <f>ROUND(I211*H211,2)</f>
        <v>0</v>
      </c>
      <c r="BL211" s="16" t="s">
        <v>351</v>
      </c>
      <c r="BM211" s="140" t="s">
        <v>390</v>
      </c>
    </row>
    <row r="212" spans="2:65" s="1" customFormat="1">
      <c r="B212" s="29"/>
      <c r="D212" s="142" t="s">
        <v>178</v>
      </c>
      <c r="F212" s="143" t="s">
        <v>391</v>
      </c>
      <c r="L212" s="29"/>
      <c r="M212" s="144"/>
      <c r="T212" s="50"/>
      <c r="AT212" s="16" t="s">
        <v>178</v>
      </c>
      <c r="AU212" s="16" t="s">
        <v>20</v>
      </c>
    </row>
    <row r="213" spans="2:65" s="11" customFormat="1" ht="22.9" customHeight="1">
      <c r="B213" s="117"/>
      <c r="D213" s="118" t="s">
        <v>76</v>
      </c>
      <c r="E213" s="126" t="s">
        <v>392</v>
      </c>
      <c r="F213" s="126" t="s">
        <v>393</v>
      </c>
      <c r="J213" s="127">
        <f>BK213</f>
        <v>0</v>
      </c>
      <c r="L213" s="117"/>
      <c r="M213" s="121"/>
      <c r="P213" s="122">
        <f>SUM(P214:P216)</f>
        <v>0</v>
      </c>
      <c r="R213" s="122">
        <f>SUM(R214:R216)</f>
        <v>0</v>
      </c>
      <c r="T213" s="123">
        <f>SUM(T214:T216)</f>
        <v>0</v>
      </c>
      <c r="AR213" s="118" t="s">
        <v>201</v>
      </c>
      <c r="AT213" s="124" t="s">
        <v>76</v>
      </c>
      <c r="AU213" s="124" t="s">
        <v>37</v>
      </c>
      <c r="AY213" s="118" t="s">
        <v>171</v>
      </c>
      <c r="BK213" s="125">
        <f>SUM(BK214:BK216)</f>
        <v>0</v>
      </c>
    </row>
    <row r="214" spans="2:65" s="1" customFormat="1" ht="16.5" customHeight="1">
      <c r="B214" s="128"/>
      <c r="C214" s="129" t="s">
        <v>394</v>
      </c>
      <c r="D214" s="129" t="s">
        <v>116</v>
      </c>
      <c r="E214" s="130" t="s">
        <v>395</v>
      </c>
      <c r="F214" s="131" t="s">
        <v>393</v>
      </c>
      <c r="G214" s="132" t="s">
        <v>366</v>
      </c>
      <c r="H214" s="133">
        <v>18085.850999999999</v>
      </c>
      <c r="I214" s="134">
        <v>0</v>
      </c>
      <c r="J214" s="134">
        <f>ROUND(I214*H214,2)</f>
        <v>0</v>
      </c>
      <c r="K214" s="135"/>
      <c r="L214" s="29"/>
      <c r="M214" s="136" t="s">
        <v>3</v>
      </c>
      <c r="N214" s="137" t="s">
        <v>48</v>
      </c>
      <c r="O214" s="138">
        <v>0</v>
      </c>
      <c r="P214" s="138">
        <f>O214*H214</f>
        <v>0</v>
      </c>
      <c r="Q214" s="138">
        <v>0</v>
      </c>
      <c r="R214" s="138">
        <f>Q214*H214</f>
        <v>0</v>
      </c>
      <c r="S214" s="138">
        <v>0</v>
      </c>
      <c r="T214" s="139">
        <f>S214*H214</f>
        <v>0</v>
      </c>
      <c r="AR214" s="140" t="s">
        <v>351</v>
      </c>
      <c r="AT214" s="140" t="s">
        <v>116</v>
      </c>
      <c r="AU214" s="140" t="s">
        <v>20</v>
      </c>
      <c r="AY214" s="16" t="s">
        <v>171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6" t="s">
        <v>37</v>
      </c>
      <c r="BK214" s="141">
        <f>ROUND(I214*H214,2)</f>
        <v>0</v>
      </c>
      <c r="BL214" s="16" t="s">
        <v>351</v>
      </c>
      <c r="BM214" s="140" t="s">
        <v>396</v>
      </c>
    </row>
    <row r="215" spans="2:65" s="1" customFormat="1">
      <c r="B215" s="29"/>
      <c r="D215" s="142" t="s">
        <v>178</v>
      </c>
      <c r="F215" s="143" t="s">
        <v>397</v>
      </c>
      <c r="L215" s="29"/>
      <c r="M215" s="144"/>
      <c r="T215" s="50"/>
      <c r="AT215" s="16" t="s">
        <v>178</v>
      </c>
      <c r="AU215" s="16" t="s">
        <v>20</v>
      </c>
    </row>
    <row r="216" spans="2:65" s="1" customFormat="1" ht="29.25">
      <c r="B216" s="29"/>
      <c r="D216" s="146" t="s">
        <v>134</v>
      </c>
      <c r="F216" s="158" t="s">
        <v>398</v>
      </c>
      <c r="L216" s="29"/>
      <c r="M216" s="159"/>
      <c r="N216" s="160"/>
      <c r="O216" s="160"/>
      <c r="P216" s="160"/>
      <c r="Q216" s="160"/>
      <c r="R216" s="160"/>
      <c r="S216" s="160"/>
      <c r="T216" s="161"/>
      <c r="AT216" s="16" t="s">
        <v>134</v>
      </c>
      <c r="AU216" s="16" t="s">
        <v>20</v>
      </c>
    </row>
    <row r="217" spans="2:65" s="1" customFormat="1" ht="6.95" customHeight="1">
      <c r="B217" s="38"/>
      <c r="C217" s="39"/>
      <c r="D217" s="39"/>
      <c r="E217" s="39"/>
      <c r="F217" s="39"/>
      <c r="G217" s="39"/>
      <c r="H217" s="39"/>
      <c r="I217" s="39"/>
      <c r="J217" s="39"/>
      <c r="K217" s="39"/>
      <c r="L217" s="29"/>
    </row>
  </sheetData>
  <autoFilter ref="C94:K216" xr:uid="{00000000-0009-0000-0000-000001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 xr:uid="{00000000-0004-0000-0100-000000000000}"/>
    <hyperlink ref="F102" r:id="rId2" xr:uid="{00000000-0004-0000-0100-000001000000}"/>
    <hyperlink ref="F107" r:id="rId3" xr:uid="{00000000-0004-0000-0100-000002000000}"/>
    <hyperlink ref="F110" r:id="rId4" xr:uid="{00000000-0004-0000-0100-000003000000}"/>
    <hyperlink ref="F114" r:id="rId5" xr:uid="{00000000-0004-0000-0100-000004000000}"/>
    <hyperlink ref="F120" r:id="rId6" xr:uid="{00000000-0004-0000-0100-000005000000}"/>
    <hyperlink ref="F126" r:id="rId7" xr:uid="{00000000-0004-0000-0100-000006000000}"/>
    <hyperlink ref="F130" r:id="rId8" xr:uid="{00000000-0004-0000-0100-000007000000}"/>
    <hyperlink ref="F135" r:id="rId9" xr:uid="{00000000-0004-0000-0100-000008000000}"/>
    <hyperlink ref="F141" r:id="rId10" xr:uid="{00000000-0004-0000-0100-000009000000}"/>
    <hyperlink ref="F146" r:id="rId11" xr:uid="{00000000-0004-0000-0100-00000A000000}"/>
    <hyperlink ref="F149" r:id="rId12" xr:uid="{00000000-0004-0000-0100-00000B000000}"/>
    <hyperlink ref="F152" r:id="rId13" xr:uid="{00000000-0004-0000-0100-00000C000000}"/>
    <hyperlink ref="F156" r:id="rId14" xr:uid="{00000000-0004-0000-0100-00000D000000}"/>
    <hyperlink ref="F159" r:id="rId15" xr:uid="{00000000-0004-0000-0100-00000E000000}"/>
    <hyperlink ref="F164" r:id="rId16" xr:uid="{00000000-0004-0000-0100-00000F000000}"/>
    <hyperlink ref="F167" r:id="rId17" xr:uid="{00000000-0004-0000-0100-000010000000}"/>
    <hyperlink ref="F170" r:id="rId18" xr:uid="{00000000-0004-0000-0100-000011000000}"/>
    <hyperlink ref="F173" r:id="rId19" xr:uid="{00000000-0004-0000-0100-000012000000}"/>
    <hyperlink ref="F176" r:id="rId20" xr:uid="{00000000-0004-0000-0100-000013000000}"/>
    <hyperlink ref="F179" r:id="rId21" xr:uid="{00000000-0004-0000-0100-000014000000}"/>
    <hyperlink ref="F181" r:id="rId22" xr:uid="{00000000-0004-0000-0100-000015000000}"/>
    <hyperlink ref="F183" r:id="rId23" xr:uid="{00000000-0004-0000-0100-000016000000}"/>
    <hyperlink ref="F185" r:id="rId24" xr:uid="{00000000-0004-0000-0100-000017000000}"/>
    <hyperlink ref="F187" r:id="rId25" xr:uid="{00000000-0004-0000-0100-000018000000}"/>
    <hyperlink ref="F189" r:id="rId26" xr:uid="{00000000-0004-0000-0100-000019000000}"/>
    <hyperlink ref="F193" r:id="rId27" xr:uid="{00000000-0004-0000-0100-00001A000000}"/>
    <hyperlink ref="F197" r:id="rId28" xr:uid="{00000000-0004-0000-0100-00001B000000}"/>
    <hyperlink ref="F201" r:id="rId29" xr:uid="{00000000-0004-0000-0100-00001C000000}"/>
    <hyperlink ref="F204" r:id="rId30" xr:uid="{00000000-0004-0000-0100-00001D000000}"/>
    <hyperlink ref="F208" r:id="rId31" xr:uid="{00000000-0004-0000-0100-00001E000000}"/>
    <hyperlink ref="F210" r:id="rId32" xr:uid="{00000000-0004-0000-0100-00001F000000}"/>
    <hyperlink ref="F212" r:id="rId33" xr:uid="{00000000-0004-0000-0100-000020000000}"/>
    <hyperlink ref="F215" r:id="rId34" xr:uid="{00000000-0004-0000-0100-00002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5"/>
  <sheetViews>
    <sheetView showGridLines="0" topLeftCell="A157" workbookViewId="0">
      <selection activeCell="I178" sqref="I17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399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ROUND(J93,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ROUND((SUM(BE93:BE174)),  0)</f>
        <v>0</v>
      </c>
      <c r="I35" s="90">
        <v>0.21</v>
      </c>
      <c r="J35" s="80">
        <f>ROUND(((SUM(BE93:BE174))*I35),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ROUND((SUM(BF93:BF174)),  0)</f>
        <v>0</v>
      </c>
      <c r="I36" s="90">
        <v>0.15</v>
      </c>
      <c r="J36" s="80">
        <f>ROUND(((SUM(BF93:BF174))*I36),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ROUND((SUM(BG93:BG174)),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ROUND((SUM(BH93:BH174)),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ROUND((SUM(BI93:BI174)),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B - 2.2.1. Odstraňování dřevin a 2.2.2. Odstranění pařezů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J93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J94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J95</f>
        <v>0</v>
      </c>
      <c r="L65" s="104"/>
    </row>
    <row r="66" spans="2:12" s="8" customFormat="1" ht="24.95" hidden="1" customHeight="1">
      <c r="B66" s="100"/>
      <c r="D66" s="101" t="s">
        <v>150</v>
      </c>
      <c r="E66" s="102"/>
      <c r="F66" s="102"/>
      <c r="G66" s="102"/>
      <c r="H66" s="102"/>
      <c r="I66" s="102"/>
      <c r="J66" s="103">
        <f>J148</f>
        <v>0</v>
      </c>
      <c r="L66" s="100"/>
    </row>
    <row r="67" spans="2:12" s="9" customFormat="1" ht="19.899999999999999" hidden="1" customHeight="1">
      <c r="B67" s="104"/>
      <c r="D67" s="105" t="s">
        <v>151</v>
      </c>
      <c r="E67" s="106"/>
      <c r="F67" s="106"/>
      <c r="G67" s="106"/>
      <c r="H67" s="106"/>
      <c r="I67" s="106"/>
      <c r="J67" s="107">
        <f>J149</f>
        <v>0</v>
      </c>
      <c r="L67" s="104"/>
    </row>
    <row r="68" spans="2:12" s="9" customFormat="1" ht="19.899999999999999" hidden="1" customHeight="1">
      <c r="B68" s="104"/>
      <c r="D68" s="105" t="s">
        <v>152</v>
      </c>
      <c r="E68" s="106"/>
      <c r="F68" s="106"/>
      <c r="G68" s="106"/>
      <c r="H68" s="106"/>
      <c r="I68" s="106"/>
      <c r="J68" s="107">
        <f>J153</f>
        <v>0</v>
      </c>
      <c r="L68" s="104"/>
    </row>
    <row r="69" spans="2:12" s="9" customFormat="1" ht="19.899999999999999" hidden="1" customHeight="1">
      <c r="B69" s="104"/>
      <c r="D69" s="105" t="s">
        <v>153</v>
      </c>
      <c r="E69" s="106"/>
      <c r="F69" s="106"/>
      <c r="G69" s="106"/>
      <c r="H69" s="106"/>
      <c r="I69" s="106"/>
      <c r="J69" s="107">
        <f>J157</f>
        <v>0</v>
      </c>
      <c r="L69" s="104"/>
    </row>
    <row r="70" spans="2:12" s="9" customFormat="1" ht="19.899999999999999" hidden="1" customHeight="1">
      <c r="B70" s="104"/>
      <c r="D70" s="105" t="s">
        <v>154</v>
      </c>
      <c r="E70" s="106"/>
      <c r="F70" s="106"/>
      <c r="G70" s="106"/>
      <c r="H70" s="106"/>
      <c r="I70" s="106"/>
      <c r="J70" s="107">
        <f>J164</f>
        <v>0</v>
      </c>
      <c r="L70" s="104"/>
    </row>
    <row r="71" spans="2:12" s="9" customFormat="1" ht="19.899999999999999" hidden="1" customHeight="1">
      <c r="B71" s="104"/>
      <c r="D71" s="105" t="s">
        <v>155</v>
      </c>
      <c r="E71" s="106"/>
      <c r="F71" s="106"/>
      <c r="G71" s="106"/>
      <c r="H71" s="106"/>
      <c r="I71" s="106"/>
      <c r="J71" s="107">
        <f>J171</f>
        <v>0</v>
      </c>
      <c r="L71" s="104"/>
    </row>
    <row r="72" spans="2:12" s="1" customFormat="1" ht="21.75" hidden="1" customHeight="1">
      <c r="B72" s="29"/>
      <c r="L72" s="29"/>
    </row>
    <row r="73" spans="2:12" s="1" customFormat="1" ht="6.95" hidden="1" customHeight="1"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29"/>
    </row>
    <row r="74" spans="2:12" hidden="1"/>
    <row r="75" spans="2:12" hidden="1"/>
    <row r="76" spans="2:12" hidden="1"/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9"/>
    </row>
    <row r="78" spans="2:12" s="1" customFormat="1" ht="24.95" customHeight="1">
      <c r="B78" s="29"/>
      <c r="C78" s="20" t="s">
        <v>156</v>
      </c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5" t="s">
        <v>15</v>
      </c>
      <c r="L80" s="29"/>
    </row>
    <row r="81" spans="2:65" s="1" customFormat="1" ht="26.25" customHeight="1">
      <c r="B81" s="29"/>
      <c r="E81" s="216" t="str">
        <f>E7</f>
        <v>REVITALIZACE ZELENÉ INFRASTRUKTURY NEMOCNICE HAVÍŘOV, p.o.</v>
      </c>
      <c r="F81" s="217"/>
      <c r="G81" s="217"/>
      <c r="H81" s="217"/>
      <c r="L81" s="29"/>
    </row>
    <row r="82" spans="2:65" ht="12" customHeight="1">
      <c r="B82" s="19"/>
      <c r="C82" s="25" t="s">
        <v>138</v>
      </c>
      <c r="L82" s="19"/>
    </row>
    <row r="83" spans="2:65" s="1" customFormat="1" ht="16.5" customHeight="1">
      <c r="B83" s="29"/>
      <c r="E83" s="216" t="s">
        <v>139</v>
      </c>
      <c r="F83" s="215"/>
      <c r="G83" s="215"/>
      <c r="H83" s="215"/>
      <c r="L83" s="29"/>
    </row>
    <row r="84" spans="2:65" s="1" customFormat="1" ht="12" customHeight="1">
      <c r="B84" s="29"/>
      <c r="C84" s="25" t="s">
        <v>140</v>
      </c>
      <c r="L84" s="29"/>
    </row>
    <row r="85" spans="2:65" s="1" customFormat="1" ht="16.5" customHeight="1">
      <c r="B85" s="29"/>
      <c r="E85" s="212" t="str">
        <f>E11</f>
        <v>B - 2.2.1. Odstraňování dřevin a 2.2.2. Odstranění pařezů</v>
      </c>
      <c r="F85" s="215"/>
      <c r="G85" s="215"/>
      <c r="H85" s="215"/>
      <c r="L85" s="29"/>
    </row>
    <row r="86" spans="2:65" s="1" customFormat="1" ht="6.95" customHeight="1">
      <c r="B86" s="29"/>
      <c r="L86" s="29"/>
    </row>
    <row r="87" spans="2:65" s="1" customFormat="1" ht="12" customHeight="1">
      <c r="B87" s="29"/>
      <c r="C87" s="25" t="s">
        <v>21</v>
      </c>
      <c r="F87" s="23" t="str">
        <f>F14</f>
        <v xml:space="preserve"> </v>
      </c>
      <c r="I87" s="25" t="s">
        <v>23</v>
      </c>
      <c r="J87" s="46" t="str">
        <f>IF(J14="","",J14)</f>
        <v>30. 11. 2023</v>
      </c>
      <c r="L87" s="29"/>
    </row>
    <row r="88" spans="2:65" s="1" customFormat="1" ht="6.95" customHeight="1">
      <c r="B88" s="29"/>
      <c r="L88" s="29"/>
    </row>
    <row r="89" spans="2:65" s="1" customFormat="1" ht="25.7" customHeight="1">
      <c r="B89" s="29"/>
      <c r="C89" s="25" t="s">
        <v>27</v>
      </c>
      <c r="F89" s="23" t="str">
        <f>E17</f>
        <v>Nemocnice Havířov, příspěvková organizace</v>
      </c>
      <c r="I89" s="25" t="s">
        <v>33</v>
      </c>
      <c r="J89" s="27" t="str">
        <f>E23</f>
        <v>Ing. Gabriela Pešková</v>
      </c>
      <c r="L89" s="29"/>
    </row>
    <row r="90" spans="2:65" s="1" customFormat="1" ht="15.2" customHeight="1">
      <c r="B90" s="29"/>
      <c r="C90" s="25" t="s">
        <v>32</v>
      </c>
      <c r="F90" s="23" t="str">
        <f>IF(E20="","",E20)</f>
        <v xml:space="preserve"> </v>
      </c>
      <c r="I90" s="25" t="s">
        <v>38</v>
      </c>
      <c r="J90" s="27" t="str">
        <f>E26</f>
        <v>Ing. Martina Cabáková</v>
      </c>
      <c r="L90" s="29"/>
    </row>
    <row r="91" spans="2:65" s="1" customFormat="1" ht="10.35" customHeight="1">
      <c r="B91" s="29"/>
      <c r="L91" s="29"/>
    </row>
    <row r="92" spans="2:65" s="10" customFormat="1" ht="29.25" customHeight="1">
      <c r="B92" s="108"/>
      <c r="C92" s="109" t="s">
        <v>157</v>
      </c>
      <c r="D92" s="110" t="s">
        <v>62</v>
      </c>
      <c r="E92" s="110" t="s">
        <v>58</v>
      </c>
      <c r="F92" s="110" t="s">
        <v>59</v>
      </c>
      <c r="G92" s="110" t="s">
        <v>158</v>
      </c>
      <c r="H92" s="110" t="s">
        <v>159</v>
      </c>
      <c r="I92" s="110" t="s">
        <v>160</v>
      </c>
      <c r="J92" s="111" t="s">
        <v>144</v>
      </c>
      <c r="K92" s="112" t="s">
        <v>161</v>
      </c>
      <c r="L92" s="108"/>
      <c r="M92" s="53" t="s">
        <v>3</v>
      </c>
      <c r="N92" s="54" t="s">
        <v>47</v>
      </c>
      <c r="O92" s="54" t="s">
        <v>162</v>
      </c>
      <c r="P92" s="54" t="s">
        <v>163</v>
      </c>
      <c r="Q92" s="54" t="s">
        <v>164</v>
      </c>
      <c r="R92" s="54" t="s">
        <v>165</v>
      </c>
      <c r="S92" s="54" t="s">
        <v>166</v>
      </c>
      <c r="T92" s="55" t="s">
        <v>167</v>
      </c>
    </row>
    <row r="93" spans="2:65" s="1" customFormat="1" ht="22.9" customHeight="1">
      <c r="B93" s="29"/>
      <c r="C93" s="58" t="s">
        <v>168</v>
      </c>
      <c r="J93" s="113">
        <f>BK93</f>
        <v>0</v>
      </c>
      <c r="L93" s="29"/>
      <c r="M93" s="56"/>
      <c r="N93" s="47"/>
      <c r="O93" s="47"/>
      <c r="P93" s="114">
        <f>P94+P148</f>
        <v>2013.6894999999995</v>
      </c>
      <c r="Q93" s="47"/>
      <c r="R93" s="114">
        <f>R94+R148</f>
        <v>0</v>
      </c>
      <c r="S93" s="47"/>
      <c r="T93" s="115">
        <f>T94+T148</f>
        <v>0</v>
      </c>
      <c r="AT93" s="16" t="s">
        <v>76</v>
      </c>
      <c r="AU93" s="16" t="s">
        <v>145</v>
      </c>
      <c r="BK93" s="116">
        <f>BK94+BK148</f>
        <v>0</v>
      </c>
    </row>
    <row r="94" spans="2:65" s="11" customFormat="1" ht="25.9" customHeight="1">
      <c r="B94" s="117"/>
      <c r="D94" s="118" t="s">
        <v>76</v>
      </c>
      <c r="E94" s="119" t="s">
        <v>169</v>
      </c>
      <c r="F94" s="119" t="s">
        <v>170</v>
      </c>
      <c r="J94" s="120">
        <f>BK94</f>
        <v>0</v>
      </c>
      <c r="L94" s="117"/>
      <c r="M94" s="121"/>
      <c r="P94" s="122">
        <f>P95</f>
        <v>2013.6894999999995</v>
      </c>
      <c r="R94" s="122">
        <f>R95</f>
        <v>0</v>
      </c>
      <c r="T94" s="123">
        <f>T95</f>
        <v>0</v>
      </c>
      <c r="AR94" s="118" t="s">
        <v>37</v>
      </c>
      <c r="AT94" s="124" t="s">
        <v>76</v>
      </c>
      <c r="AU94" s="124" t="s">
        <v>77</v>
      </c>
      <c r="AY94" s="118" t="s">
        <v>171</v>
      </c>
      <c r="BK94" s="125">
        <f>BK95</f>
        <v>0</v>
      </c>
    </row>
    <row r="95" spans="2:65" s="11" customFormat="1" ht="22.9" customHeight="1">
      <c r="B95" s="117"/>
      <c r="D95" s="118" t="s">
        <v>76</v>
      </c>
      <c r="E95" s="126" t="s">
        <v>37</v>
      </c>
      <c r="F95" s="126" t="s">
        <v>172</v>
      </c>
      <c r="J95" s="127">
        <f>BK95</f>
        <v>0</v>
      </c>
      <c r="L95" s="117"/>
      <c r="M95" s="121"/>
      <c r="P95" s="122">
        <f>SUM(P96:P147)</f>
        <v>2013.6894999999995</v>
      </c>
      <c r="R95" s="122">
        <f>SUM(R96:R147)</f>
        <v>0</v>
      </c>
      <c r="T95" s="123">
        <f>SUM(T96:T147)</f>
        <v>0</v>
      </c>
      <c r="AR95" s="118" t="s">
        <v>37</v>
      </c>
      <c r="AT95" s="124" t="s">
        <v>76</v>
      </c>
      <c r="AU95" s="124" t="s">
        <v>37</v>
      </c>
      <c r="AY95" s="118" t="s">
        <v>171</v>
      </c>
      <c r="BK95" s="125">
        <f>SUM(BK96:BK147)</f>
        <v>0</v>
      </c>
    </row>
    <row r="96" spans="2:65" s="1" customFormat="1" ht="44.25" customHeight="1">
      <c r="B96" s="128"/>
      <c r="C96" s="129" t="s">
        <v>37</v>
      </c>
      <c r="D96" s="129" t="s">
        <v>116</v>
      </c>
      <c r="E96" s="130" t="s">
        <v>400</v>
      </c>
      <c r="F96" s="131" t="s">
        <v>401</v>
      </c>
      <c r="G96" s="132" t="s">
        <v>175</v>
      </c>
      <c r="H96" s="133">
        <v>1573</v>
      </c>
      <c r="I96" s="134">
        <v>0</v>
      </c>
      <c r="J96" s="134">
        <f>ROUND(I96*H96,2)</f>
        <v>0</v>
      </c>
      <c r="K96" s="135"/>
      <c r="L96" s="29"/>
      <c r="M96" s="136" t="s">
        <v>3</v>
      </c>
      <c r="N96" s="137" t="s">
        <v>48</v>
      </c>
      <c r="O96" s="138">
        <v>0.58599999999999997</v>
      </c>
      <c r="P96" s="138">
        <f>O96*H96</f>
        <v>921.77799999999991</v>
      </c>
      <c r="Q96" s="138">
        <v>0</v>
      </c>
      <c r="R96" s="138">
        <f>Q96*H96</f>
        <v>0</v>
      </c>
      <c r="S96" s="138">
        <v>0</v>
      </c>
      <c r="T96" s="139">
        <f>S96*H96</f>
        <v>0</v>
      </c>
      <c r="AR96" s="140" t="s">
        <v>176</v>
      </c>
      <c r="AT96" s="140" t="s">
        <v>116</v>
      </c>
      <c r="AU96" s="140" t="s">
        <v>20</v>
      </c>
      <c r="AY96" s="16" t="s">
        <v>171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6" t="s">
        <v>37</v>
      </c>
      <c r="BK96" s="141">
        <f>ROUND(I96*H96,2)</f>
        <v>0</v>
      </c>
      <c r="BL96" s="16" t="s">
        <v>176</v>
      </c>
      <c r="BM96" s="140" t="s">
        <v>402</v>
      </c>
    </row>
    <row r="97" spans="2:65" s="1" customFormat="1">
      <c r="B97" s="29"/>
      <c r="D97" s="142" t="s">
        <v>178</v>
      </c>
      <c r="F97" s="143" t="s">
        <v>403</v>
      </c>
      <c r="L97" s="29"/>
      <c r="M97" s="144"/>
      <c r="T97" s="50"/>
      <c r="AT97" s="16" t="s">
        <v>178</v>
      </c>
      <c r="AU97" s="16" t="s">
        <v>20</v>
      </c>
    </row>
    <row r="98" spans="2:65" s="12" customFormat="1" ht="22.5">
      <c r="B98" s="145"/>
      <c r="D98" s="146" t="s">
        <v>180</v>
      </c>
      <c r="E98" s="147" t="s">
        <v>3</v>
      </c>
      <c r="F98" s="148" t="s">
        <v>404</v>
      </c>
      <c r="H98" s="149">
        <v>1186</v>
      </c>
      <c r="L98" s="145"/>
      <c r="M98" s="150"/>
      <c r="T98" s="151"/>
      <c r="AT98" s="147" t="s">
        <v>180</v>
      </c>
      <c r="AU98" s="147" t="s">
        <v>20</v>
      </c>
      <c r="AV98" s="12" t="s">
        <v>20</v>
      </c>
      <c r="AW98" s="12" t="s">
        <v>36</v>
      </c>
      <c r="AX98" s="12" t="s">
        <v>77</v>
      </c>
      <c r="AY98" s="147" t="s">
        <v>171</v>
      </c>
    </row>
    <row r="99" spans="2:65" s="12" customFormat="1" ht="22.5">
      <c r="B99" s="145"/>
      <c r="D99" s="146" t="s">
        <v>180</v>
      </c>
      <c r="E99" s="147" t="s">
        <v>3</v>
      </c>
      <c r="F99" s="148" t="s">
        <v>405</v>
      </c>
      <c r="H99" s="149">
        <v>387</v>
      </c>
      <c r="L99" s="145"/>
      <c r="M99" s="150"/>
      <c r="T99" s="151"/>
      <c r="AT99" s="147" t="s">
        <v>180</v>
      </c>
      <c r="AU99" s="147" t="s">
        <v>20</v>
      </c>
      <c r="AV99" s="12" t="s">
        <v>20</v>
      </c>
      <c r="AW99" s="12" t="s">
        <v>36</v>
      </c>
      <c r="AX99" s="12" t="s">
        <v>77</v>
      </c>
      <c r="AY99" s="147" t="s">
        <v>171</v>
      </c>
    </row>
    <row r="100" spans="2:65" s="13" customFormat="1">
      <c r="B100" s="152"/>
      <c r="D100" s="146" t="s">
        <v>180</v>
      </c>
      <c r="E100" s="153" t="s">
        <v>3</v>
      </c>
      <c r="F100" s="154" t="s">
        <v>188</v>
      </c>
      <c r="H100" s="155">
        <v>1573</v>
      </c>
      <c r="L100" s="152"/>
      <c r="M100" s="156"/>
      <c r="T100" s="157"/>
      <c r="AT100" s="153" t="s">
        <v>180</v>
      </c>
      <c r="AU100" s="153" t="s">
        <v>20</v>
      </c>
      <c r="AV100" s="13" t="s">
        <v>176</v>
      </c>
      <c r="AW100" s="13" t="s">
        <v>36</v>
      </c>
      <c r="AX100" s="13" t="s">
        <v>37</v>
      </c>
      <c r="AY100" s="153" t="s">
        <v>171</v>
      </c>
    </row>
    <row r="101" spans="2:65" s="1" customFormat="1" ht="33" customHeight="1">
      <c r="B101" s="128"/>
      <c r="C101" s="129" t="s">
        <v>20</v>
      </c>
      <c r="D101" s="129" t="s">
        <v>116</v>
      </c>
      <c r="E101" s="130" t="s">
        <v>406</v>
      </c>
      <c r="F101" s="131" t="s">
        <v>407</v>
      </c>
      <c r="G101" s="132" t="s">
        <v>244</v>
      </c>
      <c r="H101" s="133">
        <v>14</v>
      </c>
      <c r="I101" s="134">
        <v>0</v>
      </c>
      <c r="J101" s="134">
        <f>ROUND(I101*H101,2)</f>
        <v>0</v>
      </c>
      <c r="K101" s="135"/>
      <c r="L101" s="29"/>
      <c r="M101" s="136" t="s">
        <v>3</v>
      </c>
      <c r="N101" s="137" t="s">
        <v>48</v>
      </c>
      <c r="O101" s="138">
        <v>0.498</v>
      </c>
      <c r="P101" s="138">
        <f>O101*H101</f>
        <v>6.9719999999999995</v>
      </c>
      <c r="Q101" s="138">
        <v>0</v>
      </c>
      <c r="R101" s="138">
        <f>Q101*H101</f>
        <v>0</v>
      </c>
      <c r="S101" s="138">
        <v>0</v>
      </c>
      <c r="T101" s="139">
        <f>S101*H101</f>
        <v>0</v>
      </c>
      <c r="AR101" s="140" t="s">
        <v>176</v>
      </c>
      <c r="AT101" s="140" t="s">
        <v>116</v>
      </c>
      <c r="AU101" s="140" t="s">
        <v>20</v>
      </c>
      <c r="AY101" s="16" t="s">
        <v>171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6" t="s">
        <v>37</v>
      </c>
      <c r="BK101" s="141">
        <f>ROUND(I101*H101,2)</f>
        <v>0</v>
      </c>
      <c r="BL101" s="16" t="s">
        <v>176</v>
      </c>
      <c r="BM101" s="140" t="s">
        <v>408</v>
      </c>
    </row>
    <row r="102" spans="2:65" s="1" customFormat="1">
      <c r="B102" s="29"/>
      <c r="D102" s="142" t="s">
        <v>178</v>
      </c>
      <c r="F102" s="143" t="s">
        <v>409</v>
      </c>
      <c r="L102" s="29"/>
      <c r="M102" s="144"/>
      <c r="T102" s="50"/>
      <c r="AT102" s="16" t="s">
        <v>178</v>
      </c>
      <c r="AU102" s="16" t="s">
        <v>20</v>
      </c>
    </row>
    <row r="103" spans="2:65" s="12" customFormat="1">
      <c r="B103" s="145"/>
      <c r="D103" s="146" t="s">
        <v>180</v>
      </c>
      <c r="E103" s="147" t="s">
        <v>3</v>
      </c>
      <c r="F103" s="148" t="s">
        <v>410</v>
      </c>
      <c r="H103" s="149">
        <v>14</v>
      </c>
      <c r="L103" s="145"/>
      <c r="M103" s="150"/>
      <c r="T103" s="151"/>
      <c r="AT103" s="147" t="s">
        <v>180</v>
      </c>
      <c r="AU103" s="147" t="s">
        <v>20</v>
      </c>
      <c r="AV103" s="12" t="s">
        <v>20</v>
      </c>
      <c r="AW103" s="12" t="s">
        <v>36</v>
      </c>
      <c r="AX103" s="12" t="s">
        <v>37</v>
      </c>
      <c r="AY103" s="147" t="s">
        <v>171</v>
      </c>
    </row>
    <row r="104" spans="2:65" s="1" customFormat="1" ht="33" customHeight="1">
      <c r="B104" s="128"/>
      <c r="C104" s="129" t="s">
        <v>189</v>
      </c>
      <c r="D104" s="129" t="s">
        <v>116</v>
      </c>
      <c r="E104" s="130" t="s">
        <v>411</v>
      </c>
      <c r="F104" s="131" t="s">
        <v>412</v>
      </c>
      <c r="G104" s="132" t="s">
        <v>244</v>
      </c>
      <c r="H104" s="133">
        <v>4</v>
      </c>
      <c r="I104" s="134">
        <v>0</v>
      </c>
      <c r="J104" s="134">
        <f>ROUND(I104*H104,2)</f>
        <v>0</v>
      </c>
      <c r="K104" s="135"/>
      <c r="L104" s="29"/>
      <c r="M104" s="136" t="s">
        <v>3</v>
      </c>
      <c r="N104" s="137" t="s">
        <v>48</v>
      </c>
      <c r="O104" s="138">
        <v>0.70099999999999996</v>
      </c>
      <c r="P104" s="138">
        <f>O104*H104</f>
        <v>2.8039999999999998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176</v>
      </c>
      <c r="AT104" s="140" t="s">
        <v>116</v>
      </c>
      <c r="AU104" s="140" t="s">
        <v>20</v>
      </c>
      <c r="AY104" s="16" t="s">
        <v>171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6" t="s">
        <v>37</v>
      </c>
      <c r="BK104" s="141">
        <f>ROUND(I104*H104,2)</f>
        <v>0</v>
      </c>
      <c r="BL104" s="16" t="s">
        <v>176</v>
      </c>
      <c r="BM104" s="140" t="s">
        <v>413</v>
      </c>
    </row>
    <row r="105" spans="2:65" s="1" customFormat="1">
      <c r="B105" s="29"/>
      <c r="D105" s="142" t="s">
        <v>178</v>
      </c>
      <c r="F105" s="143" t="s">
        <v>414</v>
      </c>
      <c r="L105" s="29"/>
      <c r="M105" s="144"/>
      <c r="T105" s="50"/>
      <c r="AT105" s="16" t="s">
        <v>178</v>
      </c>
      <c r="AU105" s="16" t="s">
        <v>20</v>
      </c>
    </row>
    <row r="106" spans="2:65" s="12" customFormat="1">
      <c r="B106" s="145"/>
      <c r="D106" s="146" t="s">
        <v>180</v>
      </c>
      <c r="E106" s="147" t="s">
        <v>3</v>
      </c>
      <c r="F106" s="148" t="s">
        <v>415</v>
      </c>
      <c r="H106" s="149">
        <v>4</v>
      </c>
      <c r="L106" s="145"/>
      <c r="M106" s="150"/>
      <c r="T106" s="151"/>
      <c r="AT106" s="147" t="s">
        <v>180</v>
      </c>
      <c r="AU106" s="147" t="s">
        <v>20</v>
      </c>
      <c r="AV106" s="12" t="s">
        <v>20</v>
      </c>
      <c r="AW106" s="12" t="s">
        <v>36</v>
      </c>
      <c r="AX106" s="12" t="s">
        <v>37</v>
      </c>
      <c r="AY106" s="147" t="s">
        <v>171</v>
      </c>
    </row>
    <row r="107" spans="2:65" s="1" customFormat="1" ht="33" customHeight="1">
      <c r="B107" s="128"/>
      <c r="C107" s="129" t="s">
        <v>176</v>
      </c>
      <c r="D107" s="129" t="s">
        <v>116</v>
      </c>
      <c r="E107" s="130" t="s">
        <v>416</v>
      </c>
      <c r="F107" s="131" t="s">
        <v>417</v>
      </c>
      <c r="G107" s="132" t="s">
        <v>244</v>
      </c>
      <c r="H107" s="133">
        <v>1</v>
      </c>
      <c r="I107" s="134">
        <v>0</v>
      </c>
      <c r="J107" s="134">
        <f>ROUND(I107*H107,2)</f>
        <v>0</v>
      </c>
      <c r="K107" s="135"/>
      <c r="L107" s="29"/>
      <c r="M107" s="136" t="s">
        <v>3</v>
      </c>
      <c r="N107" s="137" t="s">
        <v>48</v>
      </c>
      <c r="O107" s="138">
        <v>4.2220000000000004</v>
      </c>
      <c r="P107" s="138">
        <f>O107*H107</f>
        <v>4.2220000000000004</v>
      </c>
      <c r="Q107" s="138">
        <v>0</v>
      </c>
      <c r="R107" s="138">
        <f>Q107*H107</f>
        <v>0</v>
      </c>
      <c r="S107" s="138">
        <v>0</v>
      </c>
      <c r="T107" s="139">
        <f>S107*H107</f>
        <v>0</v>
      </c>
      <c r="AR107" s="140" t="s">
        <v>176</v>
      </c>
      <c r="AT107" s="140" t="s">
        <v>116</v>
      </c>
      <c r="AU107" s="140" t="s">
        <v>20</v>
      </c>
      <c r="AY107" s="16" t="s">
        <v>171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6" t="s">
        <v>37</v>
      </c>
      <c r="BK107" s="141">
        <f>ROUND(I107*H107,2)</f>
        <v>0</v>
      </c>
      <c r="BL107" s="16" t="s">
        <v>176</v>
      </c>
      <c r="BM107" s="140" t="s">
        <v>418</v>
      </c>
    </row>
    <row r="108" spans="2:65" s="1" customFormat="1">
      <c r="B108" s="29"/>
      <c r="D108" s="142" t="s">
        <v>178</v>
      </c>
      <c r="F108" s="143" t="s">
        <v>419</v>
      </c>
      <c r="L108" s="29"/>
      <c r="M108" s="144"/>
      <c r="T108" s="50"/>
      <c r="AT108" s="16" t="s">
        <v>178</v>
      </c>
      <c r="AU108" s="16" t="s">
        <v>20</v>
      </c>
    </row>
    <row r="109" spans="2:65" s="12" customFormat="1">
      <c r="B109" s="145"/>
      <c r="D109" s="146" t="s">
        <v>180</v>
      </c>
      <c r="E109" s="147" t="s">
        <v>3</v>
      </c>
      <c r="F109" s="148" t="s">
        <v>420</v>
      </c>
      <c r="H109" s="149">
        <v>1</v>
      </c>
      <c r="L109" s="145"/>
      <c r="M109" s="150"/>
      <c r="T109" s="151"/>
      <c r="AT109" s="147" t="s">
        <v>180</v>
      </c>
      <c r="AU109" s="147" t="s">
        <v>20</v>
      </c>
      <c r="AV109" s="12" t="s">
        <v>20</v>
      </c>
      <c r="AW109" s="12" t="s">
        <v>36</v>
      </c>
      <c r="AX109" s="12" t="s">
        <v>37</v>
      </c>
      <c r="AY109" s="147" t="s">
        <v>171</v>
      </c>
    </row>
    <row r="110" spans="2:65" s="1" customFormat="1" ht="33" customHeight="1">
      <c r="B110" s="128"/>
      <c r="C110" s="129" t="s">
        <v>201</v>
      </c>
      <c r="D110" s="129" t="s">
        <v>116</v>
      </c>
      <c r="E110" s="130" t="s">
        <v>421</v>
      </c>
      <c r="F110" s="131" t="s">
        <v>422</v>
      </c>
      <c r="G110" s="132" t="s">
        <v>244</v>
      </c>
      <c r="H110" s="133">
        <v>1</v>
      </c>
      <c r="I110" s="134">
        <v>0</v>
      </c>
      <c r="J110" s="134">
        <f>ROUND(I110*H110,2)</f>
        <v>0</v>
      </c>
      <c r="K110" s="135"/>
      <c r="L110" s="29"/>
      <c r="M110" s="136" t="s">
        <v>3</v>
      </c>
      <c r="N110" s="137" t="s">
        <v>48</v>
      </c>
      <c r="O110" s="138">
        <v>7.2910000000000004</v>
      </c>
      <c r="P110" s="138">
        <f>O110*H110</f>
        <v>7.2910000000000004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176</v>
      </c>
      <c r="AT110" s="140" t="s">
        <v>116</v>
      </c>
      <c r="AU110" s="140" t="s">
        <v>20</v>
      </c>
      <c r="AY110" s="16" t="s">
        <v>171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6" t="s">
        <v>37</v>
      </c>
      <c r="BK110" s="141">
        <f>ROUND(I110*H110,2)</f>
        <v>0</v>
      </c>
      <c r="BL110" s="16" t="s">
        <v>176</v>
      </c>
      <c r="BM110" s="140" t="s">
        <v>423</v>
      </c>
    </row>
    <row r="111" spans="2:65" s="1" customFormat="1">
      <c r="B111" s="29"/>
      <c r="D111" s="142" t="s">
        <v>178</v>
      </c>
      <c r="F111" s="143" t="s">
        <v>424</v>
      </c>
      <c r="L111" s="29"/>
      <c r="M111" s="144"/>
      <c r="T111" s="50"/>
      <c r="AT111" s="16" t="s">
        <v>178</v>
      </c>
      <c r="AU111" s="16" t="s">
        <v>20</v>
      </c>
    </row>
    <row r="112" spans="2:65" s="12" customFormat="1">
      <c r="B112" s="145"/>
      <c r="D112" s="146" t="s">
        <v>180</v>
      </c>
      <c r="E112" s="147" t="s">
        <v>3</v>
      </c>
      <c r="F112" s="148" t="s">
        <v>420</v>
      </c>
      <c r="H112" s="149">
        <v>1</v>
      </c>
      <c r="L112" s="145"/>
      <c r="M112" s="150"/>
      <c r="T112" s="151"/>
      <c r="AT112" s="147" t="s">
        <v>180</v>
      </c>
      <c r="AU112" s="147" t="s">
        <v>20</v>
      </c>
      <c r="AV112" s="12" t="s">
        <v>20</v>
      </c>
      <c r="AW112" s="12" t="s">
        <v>36</v>
      </c>
      <c r="AX112" s="12" t="s">
        <v>37</v>
      </c>
      <c r="AY112" s="147" t="s">
        <v>171</v>
      </c>
    </row>
    <row r="113" spans="2:65" s="1" customFormat="1" ht="33" customHeight="1">
      <c r="B113" s="128"/>
      <c r="C113" s="129" t="s">
        <v>209</v>
      </c>
      <c r="D113" s="129" t="s">
        <v>116</v>
      </c>
      <c r="E113" s="130" t="s">
        <v>425</v>
      </c>
      <c r="F113" s="131" t="s">
        <v>426</v>
      </c>
      <c r="G113" s="132" t="s">
        <v>244</v>
      </c>
      <c r="H113" s="133">
        <v>1</v>
      </c>
      <c r="I113" s="134">
        <v>0</v>
      </c>
      <c r="J113" s="134">
        <f>ROUND(I113*H113,2)</f>
        <v>0</v>
      </c>
      <c r="K113" s="135"/>
      <c r="L113" s="29"/>
      <c r="M113" s="136" t="s">
        <v>3</v>
      </c>
      <c r="N113" s="137" t="s">
        <v>48</v>
      </c>
      <c r="O113" s="138">
        <v>15.612</v>
      </c>
      <c r="P113" s="138">
        <f>O113*H113</f>
        <v>15.612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176</v>
      </c>
      <c r="AT113" s="140" t="s">
        <v>116</v>
      </c>
      <c r="AU113" s="140" t="s">
        <v>20</v>
      </c>
      <c r="AY113" s="16" t="s">
        <v>171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6" t="s">
        <v>37</v>
      </c>
      <c r="BK113" s="141">
        <f>ROUND(I113*H113,2)</f>
        <v>0</v>
      </c>
      <c r="BL113" s="16" t="s">
        <v>176</v>
      </c>
      <c r="BM113" s="140" t="s">
        <v>427</v>
      </c>
    </row>
    <row r="114" spans="2:65" s="1" customFormat="1">
      <c r="B114" s="29"/>
      <c r="D114" s="142" t="s">
        <v>178</v>
      </c>
      <c r="F114" s="143" t="s">
        <v>428</v>
      </c>
      <c r="L114" s="29"/>
      <c r="M114" s="144"/>
      <c r="T114" s="50"/>
      <c r="AT114" s="16" t="s">
        <v>178</v>
      </c>
      <c r="AU114" s="16" t="s">
        <v>20</v>
      </c>
    </row>
    <row r="115" spans="2:65" s="12" customFormat="1">
      <c r="B115" s="145"/>
      <c r="D115" s="146" t="s">
        <v>180</v>
      </c>
      <c r="E115" s="147" t="s">
        <v>3</v>
      </c>
      <c r="F115" s="148" t="s">
        <v>420</v>
      </c>
      <c r="H115" s="149">
        <v>1</v>
      </c>
      <c r="L115" s="145"/>
      <c r="M115" s="150"/>
      <c r="T115" s="151"/>
      <c r="AT115" s="147" t="s">
        <v>180</v>
      </c>
      <c r="AU115" s="147" t="s">
        <v>20</v>
      </c>
      <c r="AV115" s="12" t="s">
        <v>20</v>
      </c>
      <c r="AW115" s="12" t="s">
        <v>36</v>
      </c>
      <c r="AX115" s="12" t="s">
        <v>37</v>
      </c>
      <c r="AY115" s="147" t="s">
        <v>171</v>
      </c>
    </row>
    <row r="116" spans="2:65" s="1" customFormat="1" ht="37.9" customHeight="1">
      <c r="B116" s="128"/>
      <c r="C116" s="129" t="s">
        <v>217</v>
      </c>
      <c r="D116" s="129" t="s">
        <v>116</v>
      </c>
      <c r="E116" s="130" t="s">
        <v>429</v>
      </c>
      <c r="F116" s="131" t="s">
        <v>430</v>
      </c>
      <c r="G116" s="132" t="s">
        <v>244</v>
      </c>
      <c r="H116" s="133">
        <v>2</v>
      </c>
      <c r="I116" s="134">
        <v>0</v>
      </c>
      <c r="J116" s="134">
        <f>ROUND(I116*H116,2)</f>
        <v>0</v>
      </c>
      <c r="K116" s="135"/>
      <c r="L116" s="29"/>
      <c r="M116" s="136" t="s">
        <v>3</v>
      </c>
      <c r="N116" s="137" t="s">
        <v>48</v>
      </c>
      <c r="O116" s="138">
        <v>5.5289999999999999</v>
      </c>
      <c r="P116" s="138">
        <f>O116*H116</f>
        <v>11.058</v>
      </c>
      <c r="Q116" s="138">
        <v>0</v>
      </c>
      <c r="R116" s="138">
        <f>Q116*H116</f>
        <v>0</v>
      </c>
      <c r="S116" s="138">
        <v>0</v>
      </c>
      <c r="T116" s="139">
        <f>S116*H116</f>
        <v>0</v>
      </c>
      <c r="AR116" s="140" t="s">
        <v>176</v>
      </c>
      <c r="AT116" s="140" t="s">
        <v>116</v>
      </c>
      <c r="AU116" s="140" t="s">
        <v>20</v>
      </c>
      <c r="AY116" s="16" t="s">
        <v>171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6" t="s">
        <v>37</v>
      </c>
      <c r="BK116" s="141">
        <f>ROUND(I116*H116,2)</f>
        <v>0</v>
      </c>
      <c r="BL116" s="16" t="s">
        <v>176</v>
      </c>
      <c r="BM116" s="140" t="s">
        <v>431</v>
      </c>
    </row>
    <row r="117" spans="2:65" s="1" customFormat="1">
      <c r="B117" s="29"/>
      <c r="D117" s="142" t="s">
        <v>178</v>
      </c>
      <c r="F117" s="143" t="s">
        <v>432</v>
      </c>
      <c r="L117" s="29"/>
      <c r="M117" s="144"/>
      <c r="T117" s="50"/>
      <c r="AT117" s="16" t="s">
        <v>178</v>
      </c>
      <c r="AU117" s="16" t="s">
        <v>20</v>
      </c>
    </row>
    <row r="118" spans="2:65" s="12" customFormat="1">
      <c r="B118" s="145"/>
      <c r="D118" s="146" t="s">
        <v>180</v>
      </c>
      <c r="E118" s="147" t="s">
        <v>3</v>
      </c>
      <c r="F118" s="148" t="s">
        <v>433</v>
      </c>
      <c r="H118" s="149">
        <v>2</v>
      </c>
      <c r="L118" s="145"/>
      <c r="M118" s="150"/>
      <c r="T118" s="151"/>
      <c r="AT118" s="147" t="s">
        <v>180</v>
      </c>
      <c r="AU118" s="147" t="s">
        <v>20</v>
      </c>
      <c r="AV118" s="12" t="s">
        <v>20</v>
      </c>
      <c r="AW118" s="12" t="s">
        <v>36</v>
      </c>
      <c r="AX118" s="12" t="s">
        <v>37</v>
      </c>
      <c r="AY118" s="147" t="s">
        <v>171</v>
      </c>
    </row>
    <row r="119" spans="2:65" s="1" customFormat="1" ht="37.9" customHeight="1">
      <c r="B119" s="128"/>
      <c r="C119" s="129" t="s">
        <v>223</v>
      </c>
      <c r="D119" s="129" t="s">
        <v>116</v>
      </c>
      <c r="E119" s="130" t="s">
        <v>434</v>
      </c>
      <c r="F119" s="131" t="s">
        <v>435</v>
      </c>
      <c r="G119" s="132" t="s">
        <v>244</v>
      </c>
      <c r="H119" s="133">
        <v>3</v>
      </c>
      <c r="I119" s="134">
        <v>0</v>
      </c>
      <c r="J119" s="134">
        <f>ROUND(I119*H119,2)</f>
        <v>0</v>
      </c>
      <c r="K119" s="135"/>
      <c r="L119" s="29"/>
      <c r="M119" s="136" t="s">
        <v>3</v>
      </c>
      <c r="N119" s="137" t="s">
        <v>48</v>
      </c>
      <c r="O119" s="138">
        <v>10.292</v>
      </c>
      <c r="P119" s="138">
        <f>O119*H119</f>
        <v>30.875999999999998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176</v>
      </c>
      <c r="AT119" s="140" t="s">
        <v>116</v>
      </c>
      <c r="AU119" s="140" t="s">
        <v>20</v>
      </c>
      <c r="AY119" s="16" t="s">
        <v>171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6" t="s">
        <v>37</v>
      </c>
      <c r="BK119" s="141">
        <f>ROUND(I119*H119,2)</f>
        <v>0</v>
      </c>
      <c r="BL119" s="16" t="s">
        <v>176</v>
      </c>
      <c r="BM119" s="140" t="s">
        <v>436</v>
      </c>
    </row>
    <row r="120" spans="2:65" s="1" customFormat="1">
      <c r="B120" s="29"/>
      <c r="D120" s="142" t="s">
        <v>178</v>
      </c>
      <c r="F120" s="143" t="s">
        <v>437</v>
      </c>
      <c r="L120" s="29"/>
      <c r="M120" s="144"/>
      <c r="T120" s="50"/>
      <c r="AT120" s="16" t="s">
        <v>178</v>
      </c>
      <c r="AU120" s="16" t="s">
        <v>20</v>
      </c>
    </row>
    <row r="121" spans="2:65" s="12" customFormat="1">
      <c r="B121" s="145"/>
      <c r="D121" s="146" t="s">
        <v>180</v>
      </c>
      <c r="E121" s="147" t="s">
        <v>3</v>
      </c>
      <c r="F121" s="148" t="s">
        <v>438</v>
      </c>
      <c r="H121" s="149">
        <v>3</v>
      </c>
      <c r="L121" s="145"/>
      <c r="M121" s="150"/>
      <c r="T121" s="151"/>
      <c r="AT121" s="147" t="s">
        <v>180</v>
      </c>
      <c r="AU121" s="147" t="s">
        <v>20</v>
      </c>
      <c r="AV121" s="12" t="s">
        <v>20</v>
      </c>
      <c r="AW121" s="12" t="s">
        <v>36</v>
      </c>
      <c r="AX121" s="12" t="s">
        <v>37</v>
      </c>
      <c r="AY121" s="147" t="s">
        <v>171</v>
      </c>
    </row>
    <row r="122" spans="2:65" s="1" customFormat="1" ht="37.9" customHeight="1">
      <c r="B122" s="128"/>
      <c r="C122" s="129" t="s">
        <v>228</v>
      </c>
      <c r="D122" s="129" t="s">
        <v>116</v>
      </c>
      <c r="E122" s="130" t="s">
        <v>439</v>
      </c>
      <c r="F122" s="131" t="s">
        <v>440</v>
      </c>
      <c r="G122" s="132" t="s">
        <v>244</v>
      </c>
      <c r="H122" s="133">
        <v>5</v>
      </c>
      <c r="I122" s="134">
        <v>0</v>
      </c>
      <c r="J122" s="134">
        <f>ROUND(I122*H122,2)</f>
        <v>0</v>
      </c>
      <c r="K122" s="135"/>
      <c r="L122" s="29"/>
      <c r="M122" s="136" t="s">
        <v>3</v>
      </c>
      <c r="N122" s="137" t="s">
        <v>48</v>
      </c>
      <c r="O122" s="138">
        <v>20.492999999999999</v>
      </c>
      <c r="P122" s="138">
        <f>O122*H122</f>
        <v>102.46499999999999</v>
      </c>
      <c r="Q122" s="138">
        <v>0</v>
      </c>
      <c r="R122" s="138">
        <f>Q122*H122</f>
        <v>0</v>
      </c>
      <c r="S122" s="138">
        <v>0</v>
      </c>
      <c r="T122" s="139">
        <f>S122*H122</f>
        <v>0</v>
      </c>
      <c r="AR122" s="140" t="s">
        <v>176</v>
      </c>
      <c r="AT122" s="140" t="s">
        <v>116</v>
      </c>
      <c r="AU122" s="140" t="s">
        <v>20</v>
      </c>
      <c r="AY122" s="16" t="s">
        <v>171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6" t="s">
        <v>37</v>
      </c>
      <c r="BK122" s="141">
        <f>ROUND(I122*H122,2)</f>
        <v>0</v>
      </c>
      <c r="BL122" s="16" t="s">
        <v>176</v>
      </c>
      <c r="BM122" s="140" t="s">
        <v>441</v>
      </c>
    </row>
    <row r="123" spans="2:65" s="1" customFormat="1">
      <c r="B123" s="29"/>
      <c r="D123" s="142" t="s">
        <v>178</v>
      </c>
      <c r="F123" s="143" t="s">
        <v>442</v>
      </c>
      <c r="L123" s="29"/>
      <c r="M123" s="144"/>
      <c r="T123" s="50"/>
      <c r="AT123" s="16" t="s">
        <v>178</v>
      </c>
      <c r="AU123" s="16" t="s">
        <v>20</v>
      </c>
    </row>
    <row r="124" spans="2:65" s="12" customFormat="1">
      <c r="B124" s="145"/>
      <c r="D124" s="146" t="s">
        <v>180</v>
      </c>
      <c r="E124" s="147" t="s">
        <v>3</v>
      </c>
      <c r="F124" s="148" t="s">
        <v>443</v>
      </c>
      <c r="H124" s="149">
        <v>5</v>
      </c>
      <c r="L124" s="145"/>
      <c r="M124" s="150"/>
      <c r="T124" s="151"/>
      <c r="AT124" s="147" t="s">
        <v>180</v>
      </c>
      <c r="AU124" s="147" t="s">
        <v>20</v>
      </c>
      <c r="AV124" s="12" t="s">
        <v>20</v>
      </c>
      <c r="AW124" s="12" t="s">
        <v>36</v>
      </c>
      <c r="AX124" s="12" t="s">
        <v>37</v>
      </c>
      <c r="AY124" s="147" t="s">
        <v>171</v>
      </c>
    </row>
    <row r="125" spans="2:65" s="1" customFormat="1" ht="37.9" customHeight="1">
      <c r="B125" s="128"/>
      <c r="C125" s="129" t="s">
        <v>236</v>
      </c>
      <c r="D125" s="129" t="s">
        <v>116</v>
      </c>
      <c r="E125" s="130" t="s">
        <v>444</v>
      </c>
      <c r="F125" s="131" t="s">
        <v>445</v>
      </c>
      <c r="G125" s="132" t="s">
        <v>244</v>
      </c>
      <c r="H125" s="133">
        <v>2</v>
      </c>
      <c r="I125" s="134">
        <v>0</v>
      </c>
      <c r="J125" s="134">
        <f>ROUND(I125*H125,2)</f>
        <v>0</v>
      </c>
      <c r="K125" s="135"/>
      <c r="L125" s="29"/>
      <c r="M125" s="136" t="s">
        <v>3</v>
      </c>
      <c r="N125" s="137" t="s">
        <v>48</v>
      </c>
      <c r="O125" s="138">
        <v>31.131</v>
      </c>
      <c r="P125" s="138">
        <f>O125*H125</f>
        <v>62.262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176</v>
      </c>
      <c r="AT125" s="140" t="s">
        <v>116</v>
      </c>
      <c r="AU125" s="140" t="s">
        <v>20</v>
      </c>
      <c r="AY125" s="16" t="s">
        <v>171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37</v>
      </c>
      <c r="BK125" s="141">
        <f>ROUND(I125*H125,2)</f>
        <v>0</v>
      </c>
      <c r="BL125" s="16" t="s">
        <v>176</v>
      </c>
      <c r="BM125" s="140" t="s">
        <v>446</v>
      </c>
    </row>
    <row r="126" spans="2:65" s="1" customFormat="1">
      <c r="B126" s="29"/>
      <c r="D126" s="142" t="s">
        <v>178</v>
      </c>
      <c r="F126" s="143" t="s">
        <v>447</v>
      </c>
      <c r="L126" s="29"/>
      <c r="M126" s="144"/>
      <c r="T126" s="50"/>
      <c r="AT126" s="16" t="s">
        <v>178</v>
      </c>
      <c r="AU126" s="16" t="s">
        <v>20</v>
      </c>
    </row>
    <row r="127" spans="2:65" s="12" customFormat="1">
      <c r="B127" s="145"/>
      <c r="D127" s="146" t="s">
        <v>180</v>
      </c>
      <c r="E127" s="147" t="s">
        <v>3</v>
      </c>
      <c r="F127" s="148" t="s">
        <v>433</v>
      </c>
      <c r="H127" s="149">
        <v>2</v>
      </c>
      <c r="L127" s="145"/>
      <c r="M127" s="150"/>
      <c r="T127" s="151"/>
      <c r="AT127" s="147" t="s">
        <v>180</v>
      </c>
      <c r="AU127" s="147" t="s">
        <v>20</v>
      </c>
      <c r="AV127" s="12" t="s">
        <v>20</v>
      </c>
      <c r="AW127" s="12" t="s">
        <v>36</v>
      </c>
      <c r="AX127" s="12" t="s">
        <v>37</v>
      </c>
      <c r="AY127" s="147" t="s">
        <v>171</v>
      </c>
    </row>
    <row r="128" spans="2:65" s="1" customFormat="1" ht="37.9" customHeight="1">
      <c r="B128" s="128"/>
      <c r="C128" s="129" t="s">
        <v>241</v>
      </c>
      <c r="D128" s="129" t="s">
        <v>116</v>
      </c>
      <c r="E128" s="130" t="s">
        <v>448</v>
      </c>
      <c r="F128" s="131" t="s">
        <v>449</v>
      </c>
      <c r="G128" s="132" t="s">
        <v>244</v>
      </c>
      <c r="H128" s="133">
        <v>2</v>
      </c>
      <c r="I128" s="134">
        <v>0</v>
      </c>
      <c r="J128" s="134">
        <f>ROUND(I128*H128,2)</f>
        <v>0</v>
      </c>
      <c r="K128" s="135"/>
      <c r="L128" s="29"/>
      <c r="M128" s="136" t="s">
        <v>3</v>
      </c>
      <c r="N128" s="137" t="s">
        <v>48</v>
      </c>
      <c r="O128" s="138">
        <v>59.716999999999999</v>
      </c>
      <c r="P128" s="138">
        <f>O128*H128</f>
        <v>119.434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176</v>
      </c>
      <c r="AT128" s="140" t="s">
        <v>116</v>
      </c>
      <c r="AU128" s="140" t="s">
        <v>20</v>
      </c>
      <c r="AY128" s="16" t="s">
        <v>171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37</v>
      </c>
      <c r="BK128" s="141">
        <f>ROUND(I128*H128,2)</f>
        <v>0</v>
      </c>
      <c r="BL128" s="16" t="s">
        <v>176</v>
      </c>
      <c r="BM128" s="140" t="s">
        <v>450</v>
      </c>
    </row>
    <row r="129" spans="2:65" s="1" customFormat="1">
      <c r="B129" s="29"/>
      <c r="D129" s="142" t="s">
        <v>178</v>
      </c>
      <c r="F129" s="143" t="s">
        <v>451</v>
      </c>
      <c r="L129" s="29"/>
      <c r="M129" s="144"/>
      <c r="T129" s="50"/>
      <c r="AT129" s="16" t="s">
        <v>178</v>
      </c>
      <c r="AU129" s="16" t="s">
        <v>20</v>
      </c>
    </row>
    <row r="130" spans="2:65" s="12" customFormat="1">
      <c r="B130" s="145"/>
      <c r="D130" s="146" t="s">
        <v>180</v>
      </c>
      <c r="E130" s="147" t="s">
        <v>3</v>
      </c>
      <c r="F130" s="148" t="s">
        <v>433</v>
      </c>
      <c r="H130" s="149">
        <v>2</v>
      </c>
      <c r="L130" s="145"/>
      <c r="M130" s="150"/>
      <c r="T130" s="151"/>
      <c r="AT130" s="147" t="s">
        <v>180</v>
      </c>
      <c r="AU130" s="147" t="s">
        <v>20</v>
      </c>
      <c r="AV130" s="12" t="s">
        <v>20</v>
      </c>
      <c r="AW130" s="12" t="s">
        <v>36</v>
      </c>
      <c r="AX130" s="12" t="s">
        <v>37</v>
      </c>
      <c r="AY130" s="147" t="s">
        <v>171</v>
      </c>
    </row>
    <row r="131" spans="2:65" s="1" customFormat="1" ht="33" customHeight="1">
      <c r="B131" s="128"/>
      <c r="C131" s="129" t="s">
        <v>248</v>
      </c>
      <c r="D131" s="129" t="s">
        <v>116</v>
      </c>
      <c r="E131" s="130" t="s">
        <v>452</v>
      </c>
      <c r="F131" s="131" t="s">
        <v>453</v>
      </c>
      <c r="G131" s="132" t="s">
        <v>175</v>
      </c>
      <c r="H131" s="133">
        <v>85.5</v>
      </c>
      <c r="I131" s="134">
        <v>0</v>
      </c>
      <c r="J131" s="134">
        <f>ROUND(I131*H131,2)</f>
        <v>0</v>
      </c>
      <c r="K131" s="135"/>
      <c r="L131" s="29"/>
      <c r="M131" s="136" t="s">
        <v>3</v>
      </c>
      <c r="N131" s="137" t="s">
        <v>48</v>
      </c>
      <c r="O131" s="138">
        <v>1.37</v>
      </c>
      <c r="P131" s="138">
        <f>O131*H131</f>
        <v>117.13500000000001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176</v>
      </c>
      <c r="AT131" s="140" t="s">
        <v>116</v>
      </c>
      <c r="AU131" s="140" t="s">
        <v>20</v>
      </c>
      <c r="AY131" s="16" t="s">
        <v>171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37</v>
      </c>
      <c r="BK131" s="141">
        <f>ROUND(I131*H131,2)</f>
        <v>0</v>
      </c>
      <c r="BL131" s="16" t="s">
        <v>176</v>
      </c>
      <c r="BM131" s="140" t="s">
        <v>454</v>
      </c>
    </row>
    <row r="132" spans="2:65" s="1" customFormat="1">
      <c r="B132" s="29"/>
      <c r="D132" s="142" t="s">
        <v>178</v>
      </c>
      <c r="F132" s="143" t="s">
        <v>455</v>
      </c>
      <c r="L132" s="29"/>
      <c r="M132" s="144"/>
      <c r="T132" s="50"/>
      <c r="AT132" s="16" t="s">
        <v>178</v>
      </c>
      <c r="AU132" s="16" t="s">
        <v>20</v>
      </c>
    </row>
    <row r="133" spans="2:65" s="12" customFormat="1">
      <c r="B133" s="145"/>
      <c r="D133" s="146" t="s">
        <v>180</v>
      </c>
      <c r="E133" s="147" t="s">
        <v>3</v>
      </c>
      <c r="F133" s="148" t="s">
        <v>456</v>
      </c>
      <c r="H133" s="149">
        <v>7.5</v>
      </c>
      <c r="L133" s="145"/>
      <c r="M133" s="150"/>
      <c r="T133" s="151"/>
      <c r="AT133" s="147" t="s">
        <v>180</v>
      </c>
      <c r="AU133" s="147" t="s">
        <v>20</v>
      </c>
      <c r="AV133" s="12" t="s">
        <v>20</v>
      </c>
      <c r="AW133" s="12" t="s">
        <v>36</v>
      </c>
      <c r="AX133" s="12" t="s">
        <v>77</v>
      </c>
      <c r="AY133" s="147" t="s">
        <v>171</v>
      </c>
    </row>
    <row r="134" spans="2:65" s="12" customFormat="1">
      <c r="B134" s="145"/>
      <c r="D134" s="146" t="s">
        <v>180</v>
      </c>
      <c r="E134" s="147" t="s">
        <v>3</v>
      </c>
      <c r="F134" s="148" t="s">
        <v>457</v>
      </c>
      <c r="H134" s="149">
        <v>78</v>
      </c>
      <c r="L134" s="145"/>
      <c r="M134" s="150"/>
      <c r="T134" s="151"/>
      <c r="AT134" s="147" t="s">
        <v>180</v>
      </c>
      <c r="AU134" s="147" t="s">
        <v>20</v>
      </c>
      <c r="AV134" s="12" t="s">
        <v>20</v>
      </c>
      <c r="AW134" s="12" t="s">
        <v>36</v>
      </c>
      <c r="AX134" s="12" t="s">
        <v>77</v>
      </c>
      <c r="AY134" s="147" t="s">
        <v>171</v>
      </c>
    </row>
    <row r="135" spans="2:65" s="13" customFormat="1">
      <c r="B135" s="152"/>
      <c r="D135" s="146" t="s">
        <v>180</v>
      </c>
      <c r="E135" s="153" t="s">
        <v>3</v>
      </c>
      <c r="F135" s="154" t="s">
        <v>188</v>
      </c>
      <c r="H135" s="155">
        <v>85.5</v>
      </c>
      <c r="L135" s="152"/>
      <c r="M135" s="156"/>
      <c r="T135" s="157"/>
      <c r="AT135" s="153" t="s">
        <v>180</v>
      </c>
      <c r="AU135" s="153" t="s">
        <v>20</v>
      </c>
      <c r="AV135" s="13" t="s">
        <v>176</v>
      </c>
      <c r="AW135" s="13" t="s">
        <v>36</v>
      </c>
      <c r="AX135" s="13" t="s">
        <v>37</v>
      </c>
      <c r="AY135" s="153" t="s">
        <v>171</v>
      </c>
    </row>
    <row r="136" spans="2:65" s="1" customFormat="1" ht="24.2" customHeight="1">
      <c r="B136" s="128"/>
      <c r="C136" s="129" t="s">
        <v>253</v>
      </c>
      <c r="D136" s="129" t="s">
        <v>116</v>
      </c>
      <c r="E136" s="130" t="s">
        <v>458</v>
      </c>
      <c r="F136" s="131" t="s">
        <v>459</v>
      </c>
      <c r="G136" s="132" t="s">
        <v>175</v>
      </c>
      <c r="H136" s="133">
        <v>85.5</v>
      </c>
      <c r="I136" s="134">
        <v>0</v>
      </c>
      <c r="J136" s="134">
        <f>ROUND(I136*H136,2)</f>
        <v>0</v>
      </c>
      <c r="K136" s="135"/>
      <c r="L136" s="29"/>
      <c r="M136" s="136" t="s">
        <v>3</v>
      </c>
      <c r="N136" s="137" t="s">
        <v>48</v>
      </c>
      <c r="O136" s="138">
        <v>4.1440000000000001</v>
      </c>
      <c r="P136" s="138">
        <f>O136*H136</f>
        <v>354.31200000000001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176</v>
      </c>
      <c r="AT136" s="140" t="s">
        <v>116</v>
      </c>
      <c r="AU136" s="140" t="s">
        <v>20</v>
      </c>
      <c r="AY136" s="16" t="s">
        <v>171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6" t="s">
        <v>37</v>
      </c>
      <c r="BK136" s="141">
        <f>ROUND(I136*H136,2)</f>
        <v>0</v>
      </c>
      <c r="BL136" s="16" t="s">
        <v>176</v>
      </c>
      <c r="BM136" s="140" t="s">
        <v>460</v>
      </c>
    </row>
    <row r="137" spans="2:65" s="1" customFormat="1">
      <c r="B137" s="29"/>
      <c r="D137" s="142" t="s">
        <v>178</v>
      </c>
      <c r="F137" s="143" t="s">
        <v>461</v>
      </c>
      <c r="L137" s="29"/>
      <c r="M137" s="144"/>
      <c r="T137" s="50"/>
      <c r="AT137" s="16" t="s">
        <v>178</v>
      </c>
      <c r="AU137" s="16" t="s">
        <v>20</v>
      </c>
    </row>
    <row r="138" spans="2:65" s="1" customFormat="1" ht="24.2" customHeight="1">
      <c r="B138" s="128"/>
      <c r="C138" s="129" t="s">
        <v>259</v>
      </c>
      <c r="D138" s="129" t="s">
        <v>116</v>
      </c>
      <c r="E138" s="130" t="s">
        <v>462</v>
      </c>
      <c r="F138" s="131" t="s">
        <v>463</v>
      </c>
      <c r="G138" s="132" t="s">
        <v>244</v>
      </c>
      <c r="H138" s="133">
        <v>35</v>
      </c>
      <c r="I138" s="134">
        <v>0</v>
      </c>
      <c r="J138" s="134">
        <f>ROUND(I138*H138,2)</f>
        <v>0</v>
      </c>
      <c r="K138" s="135"/>
      <c r="L138" s="29"/>
      <c r="M138" s="136" t="s">
        <v>3</v>
      </c>
      <c r="N138" s="137" t="s">
        <v>48</v>
      </c>
      <c r="O138" s="138">
        <v>1.2969999999999999</v>
      </c>
      <c r="P138" s="138">
        <f>O138*H138</f>
        <v>45.394999999999996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176</v>
      </c>
      <c r="AT138" s="140" t="s">
        <v>116</v>
      </c>
      <c r="AU138" s="140" t="s">
        <v>20</v>
      </c>
      <c r="AY138" s="16" t="s">
        <v>171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37</v>
      </c>
      <c r="BK138" s="141">
        <f>ROUND(I138*H138,2)</f>
        <v>0</v>
      </c>
      <c r="BL138" s="16" t="s">
        <v>176</v>
      </c>
      <c r="BM138" s="140" t="s">
        <v>464</v>
      </c>
    </row>
    <row r="139" spans="2:65" s="12" customFormat="1">
      <c r="B139" s="145"/>
      <c r="D139" s="146" t="s">
        <v>180</v>
      </c>
      <c r="E139" s="147" t="s">
        <v>3</v>
      </c>
      <c r="F139" s="148" t="s">
        <v>465</v>
      </c>
      <c r="H139" s="149">
        <v>35</v>
      </c>
      <c r="L139" s="145"/>
      <c r="M139" s="150"/>
      <c r="T139" s="151"/>
      <c r="AT139" s="147" t="s">
        <v>180</v>
      </c>
      <c r="AU139" s="147" t="s">
        <v>20</v>
      </c>
      <c r="AV139" s="12" t="s">
        <v>20</v>
      </c>
      <c r="AW139" s="12" t="s">
        <v>36</v>
      </c>
      <c r="AX139" s="12" t="s">
        <v>37</v>
      </c>
      <c r="AY139" s="147" t="s">
        <v>171</v>
      </c>
    </row>
    <row r="140" spans="2:65" s="1" customFormat="1" ht="24.2" customHeight="1">
      <c r="B140" s="128"/>
      <c r="C140" s="129" t="s">
        <v>9</v>
      </c>
      <c r="D140" s="129" t="s">
        <v>116</v>
      </c>
      <c r="E140" s="130" t="s">
        <v>466</v>
      </c>
      <c r="F140" s="131" t="s">
        <v>467</v>
      </c>
      <c r="G140" s="132" t="s">
        <v>175</v>
      </c>
      <c r="H140" s="133">
        <v>85.5</v>
      </c>
      <c r="I140" s="134">
        <v>0</v>
      </c>
      <c r="J140" s="134">
        <f>ROUND(I140*H140,2)</f>
        <v>0</v>
      </c>
      <c r="K140" s="135"/>
      <c r="L140" s="29"/>
      <c r="M140" s="136" t="s">
        <v>3</v>
      </c>
      <c r="N140" s="137" t="s">
        <v>48</v>
      </c>
      <c r="O140" s="138">
        <v>2.3769999999999998</v>
      </c>
      <c r="P140" s="138">
        <f>O140*H140</f>
        <v>203.23349999999999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176</v>
      </c>
      <c r="AT140" s="140" t="s">
        <v>116</v>
      </c>
      <c r="AU140" s="140" t="s">
        <v>20</v>
      </c>
      <c r="AY140" s="16" t="s">
        <v>171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37</v>
      </c>
      <c r="BK140" s="141">
        <f>ROUND(I140*H140,2)</f>
        <v>0</v>
      </c>
      <c r="BL140" s="16" t="s">
        <v>176</v>
      </c>
      <c r="BM140" s="140" t="s">
        <v>468</v>
      </c>
    </row>
    <row r="141" spans="2:65" s="1" customFormat="1">
      <c r="B141" s="29"/>
      <c r="D141" s="142" t="s">
        <v>178</v>
      </c>
      <c r="F141" s="143" t="s">
        <v>469</v>
      </c>
      <c r="L141" s="29"/>
      <c r="M141" s="144"/>
      <c r="T141" s="50"/>
      <c r="AT141" s="16" t="s">
        <v>178</v>
      </c>
      <c r="AU141" s="16" t="s">
        <v>20</v>
      </c>
    </row>
    <row r="142" spans="2:65" s="12" customFormat="1" ht="22.5">
      <c r="B142" s="145"/>
      <c r="D142" s="146" t="s">
        <v>180</v>
      </c>
      <c r="E142" s="147" t="s">
        <v>3</v>
      </c>
      <c r="F142" s="148" t="s">
        <v>470</v>
      </c>
      <c r="H142" s="149">
        <v>85.5</v>
      </c>
      <c r="L142" s="145"/>
      <c r="M142" s="150"/>
      <c r="T142" s="151"/>
      <c r="AT142" s="147" t="s">
        <v>180</v>
      </c>
      <c r="AU142" s="147" t="s">
        <v>20</v>
      </c>
      <c r="AV142" s="12" t="s">
        <v>20</v>
      </c>
      <c r="AW142" s="12" t="s">
        <v>36</v>
      </c>
      <c r="AX142" s="12" t="s">
        <v>37</v>
      </c>
      <c r="AY142" s="147" t="s">
        <v>171</v>
      </c>
    </row>
    <row r="143" spans="2:65" s="1" customFormat="1" ht="49.15" customHeight="1">
      <c r="B143" s="128"/>
      <c r="C143" s="129" t="s">
        <v>272</v>
      </c>
      <c r="D143" s="129" t="s">
        <v>116</v>
      </c>
      <c r="E143" s="130" t="s">
        <v>471</v>
      </c>
      <c r="F143" s="131" t="s">
        <v>472</v>
      </c>
      <c r="G143" s="132" t="s">
        <v>175</v>
      </c>
      <c r="H143" s="133">
        <v>1768</v>
      </c>
      <c r="I143" s="134">
        <v>0</v>
      </c>
      <c r="J143" s="134">
        <f>ROUND(I143*H143,2)</f>
        <v>0</v>
      </c>
      <c r="K143" s="135"/>
      <c r="L143" s="29"/>
      <c r="M143" s="136" t="s">
        <v>3</v>
      </c>
      <c r="N143" s="137" t="s">
        <v>48</v>
      </c>
      <c r="O143" s="138">
        <v>5.0000000000000001E-3</v>
      </c>
      <c r="P143" s="138">
        <f>O143*H143</f>
        <v>8.84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176</v>
      </c>
      <c r="AT143" s="140" t="s">
        <v>116</v>
      </c>
      <c r="AU143" s="140" t="s">
        <v>20</v>
      </c>
      <c r="AY143" s="16" t="s">
        <v>171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37</v>
      </c>
      <c r="BK143" s="141">
        <f>ROUND(I143*H143,2)</f>
        <v>0</v>
      </c>
      <c r="BL143" s="16" t="s">
        <v>176</v>
      </c>
      <c r="BM143" s="140" t="s">
        <v>473</v>
      </c>
    </row>
    <row r="144" spans="2:65" s="1" customFormat="1">
      <c r="B144" s="29"/>
      <c r="D144" s="142" t="s">
        <v>178</v>
      </c>
      <c r="F144" s="143" t="s">
        <v>474</v>
      </c>
      <c r="L144" s="29"/>
      <c r="M144" s="144"/>
      <c r="T144" s="50"/>
      <c r="AT144" s="16" t="s">
        <v>178</v>
      </c>
      <c r="AU144" s="16" t="s">
        <v>20</v>
      </c>
    </row>
    <row r="145" spans="2:65" s="1" customFormat="1" ht="19.5">
      <c r="B145" s="29"/>
      <c r="D145" s="146" t="s">
        <v>134</v>
      </c>
      <c r="F145" s="158" t="s">
        <v>475</v>
      </c>
      <c r="L145" s="29"/>
      <c r="M145" s="144"/>
      <c r="T145" s="50"/>
      <c r="AT145" s="16" t="s">
        <v>134</v>
      </c>
      <c r="AU145" s="16" t="s">
        <v>20</v>
      </c>
    </row>
    <row r="146" spans="2:65" s="12" customFormat="1" ht="22.5">
      <c r="B146" s="145"/>
      <c r="D146" s="146" t="s">
        <v>180</v>
      </c>
      <c r="E146" s="147" t="s">
        <v>3</v>
      </c>
      <c r="F146" s="148" t="s">
        <v>476</v>
      </c>
      <c r="H146" s="149">
        <v>1768</v>
      </c>
      <c r="L146" s="145"/>
      <c r="M146" s="150"/>
      <c r="T146" s="151"/>
      <c r="AT146" s="147" t="s">
        <v>180</v>
      </c>
      <c r="AU146" s="147" t="s">
        <v>20</v>
      </c>
      <c r="AV146" s="12" t="s">
        <v>20</v>
      </c>
      <c r="AW146" s="12" t="s">
        <v>36</v>
      </c>
      <c r="AX146" s="12" t="s">
        <v>77</v>
      </c>
      <c r="AY146" s="147" t="s">
        <v>171</v>
      </c>
    </row>
    <row r="147" spans="2:65" s="13" customFormat="1">
      <c r="B147" s="152"/>
      <c r="D147" s="146" t="s">
        <v>180</v>
      </c>
      <c r="E147" s="153" t="s">
        <v>3</v>
      </c>
      <c r="F147" s="154" t="s">
        <v>188</v>
      </c>
      <c r="H147" s="155">
        <v>1768</v>
      </c>
      <c r="L147" s="152"/>
      <c r="M147" s="156"/>
      <c r="T147" s="157"/>
      <c r="AT147" s="153" t="s">
        <v>180</v>
      </c>
      <c r="AU147" s="153" t="s">
        <v>20</v>
      </c>
      <c r="AV147" s="13" t="s">
        <v>176</v>
      </c>
      <c r="AW147" s="13" t="s">
        <v>36</v>
      </c>
      <c r="AX147" s="13" t="s">
        <v>37</v>
      </c>
      <c r="AY147" s="153" t="s">
        <v>171</v>
      </c>
    </row>
    <row r="148" spans="2:65" s="11" customFormat="1" ht="25.9" customHeight="1">
      <c r="B148" s="117"/>
      <c r="D148" s="118" t="s">
        <v>76</v>
      </c>
      <c r="E148" s="119" t="s">
        <v>344</v>
      </c>
      <c r="F148" s="119" t="s">
        <v>345</v>
      </c>
      <c r="J148" s="120">
        <f>BK148</f>
        <v>0</v>
      </c>
      <c r="L148" s="117"/>
      <c r="M148" s="121"/>
      <c r="P148" s="122">
        <f>P149+P153+P157+P164+P171</f>
        <v>0</v>
      </c>
      <c r="R148" s="122">
        <f>R149+R153+R157+R164+R171</f>
        <v>0</v>
      </c>
      <c r="T148" s="123">
        <f>T149+T153+T157+T164+T171</f>
        <v>0</v>
      </c>
      <c r="AR148" s="118" t="s">
        <v>201</v>
      </c>
      <c r="AT148" s="124" t="s">
        <v>76</v>
      </c>
      <c r="AU148" s="124" t="s">
        <v>77</v>
      </c>
      <c r="AY148" s="118" t="s">
        <v>171</v>
      </c>
      <c r="BK148" s="125">
        <f>BK149+BK153+BK157+BK164+BK171</f>
        <v>0</v>
      </c>
    </row>
    <row r="149" spans="2:65" s="11" customFormat="1" ht="22.9" customHeight="1">
      <c r="B149" s="117"/>
      <c r="D149" s="118" t="s">
        <v>76</v>
      </c>
      <c r="E149" s="126" t="s">
        <v>346</v>
      </c>
      <c r="F149" s="126" t="s">
        <v>347</v>
      </c>
      <c r="J149" s="127">
        <f>BK149</f>
        <v>0</v>
      </c>
      <c r="L149" s="117"/>
      <c r="M149" s="121"/>
      <c r="P149" s="122">
        <f>SUM(P150:P152)</f>
        <v>0</v>
      </c>
      <c r="R149" s="122">
        <f>SUM(R150:R152)</f>
        <v>0</v>
      </c>
      <c r="T149" s="123">
        <f>SUM(T150:T152)</f>
        <v>0</v>
      </c>
      <c r="AR149" s="118" t="s">
        <v>201</v>
      </c>
      <c r="AT149" s="124" t="s">
        <v>76</v>
      </c>
      <c r="AU149" s="124" t="s">
        <v>37</v>
      </c>
      <c r="AY149" s="118" t="s">
        <v>171</v>
      </c>
      <c r="BK149" s="125">
        <f>SUM(BK150:BK152)</f>
        <v>0</v>
      </c>
    </row>
    <row r="150" spans="2:65" s="1" customFormat="1" ht="16.5" customHeight="1">
      <c r="B150" s="128"/>
      <c r="C150" s="129" t="s">
        <v>279</v>
      </c>
      <c r="D150" s="129" t="s">
        <v>116</v>
      </c>
      <c r="E150" s="130" t="s">
        <v>349</v>
      </c>
      <c r="F150" s="131" t="s">
        <v>347</v>
      </c>
      <c r="G150" s="132" t="s">
        <v>350</v>
      </c>
      <c r="H150" s="133">
        <v>1</v>
      </c>
      <c r="I150" s="134">
        <v>0</v>
      </c>
      <c r="J150" s="134">
        <f>ROUND(I150*H150,2)</f>
        <v>0</v>
      </c>
      <c r="K150" s="135"/>
      <c r="L150" s="29"/>
      <c r="M150" s="136" t="s">
        <v>3</v>
      </c>
      <c r="N150" s="137" t="s">
        <v>48</v>
      </c>
      <c r="O150" s="138">
        <v>0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351</v>
      </c>
      <c r="AT150" s="140" t="s">
        <v>116</v>
      </c>
      <c r="AU150" s="140" t="s">
        <v>20</v>
      </c>
      <c r="AY150" s="16" t="s">
        <v>171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37</v>
      </c>
      <c r="BK150" s="141">
        <f>ROUND(I150*H150,2)</f>
        <v>0</v>
      </c>
      <c r="BL150" s="16" t="s">
        <v>351</v>
      </c>
      <c r="BM150" s="140" t="s">
        <v>477</v>
      </c>
    </row>
    <row r="151" spans="2:65" s="1" customFormat="1">
      <c r="B151" s="29"/>
      <c r="D151" s="142" t="s">
        <v>178</v>
      </c>
      <c r="F151" s="143" t="s">
        <v>353</v>
      </c>
      <c r="L151" s="29"/>
      <c r="M151" s="144"/>
      <c r="T151" s="50"/>
      <c r="AT151" s="16" t="s">
        <v>178</v>
      </c>
      <c r="AU151" s="16" t="s">
        <v>20</v>
      </c>
    </row>
    <row r="152" spans="2:65" s="1" customFormat="1" ht="58.5">
      <c r="B152" s="29"/>
      <c r="D152" s="146" t="s">
        <v>134</v>
      </c>
      <c r="F152" s="158" t="s">
        <v>354</v>
      </c>
      <c r="L152" s="29"/>
      <c r="M152" s="144"/>
      <c r="T152" s="50"/>
      <c r="AT152" s="16" t="s">
        <v>134</v>
      </c>
      <c r="AU152" s="16" t="s">
        <v>20</v>
      </c>
    </row>
    <row r="153" spans="2:65" s="11" customFormat="1" ht="22.9" customHeight="1">
      <c r="B153" s="117"/>
      <c r="D153" s="118" t="s">
        <v>76</v>
      </c>
      <c r="E153" s="126" t="s">
        <v>355</v>
      </c>
      <c r="F153" s="126" t="s">
        <v>356</v>
      </c>
      <c r="J153" s="127">
        <f>BK153</f>
        <v>0</v>
      </c>
      <c r="L153" s="117"/>
      <c r="M153" s="121"/>
      <c r="P153" s="122">
        <f>SUM(P154:P156)</f>
        <v>0</v>
      </c>
      <c r="R153" s="122">
        <f>SUM(R154:R156)</f>
        <v>0</v>
      </c>
      <c r="T153" s="123">
        <f>SUM(T154:T156)</f>
        <v>0</v>
      </c>
      <c r="AR153" s="118" t="s">
        <v>201</v>
      </c>
      <c r="AT153" s="124" t="s">
        <v>76</v>
      </c>
      <c r="AU153" s="124" t="s">
        <v>37</v>
      </c>
      <c r="AY153" s="118" t="s">
        <v>171</v>
      </c>
      <c r="BK153" s="125">
        <f>SUM(BK154:BK156)</f>
        <v>0</v>
      </c>
    </row>
    <row r="154" spans="2:65" s="1" customFormat="1" ht="16.5" customHeight="1">
      <c r="B154" s="128"/>
      <c r="C154" s="129" t="s">
        <v>286</v>
      </c>
      <c r="D154" s="129" t="s">
        <v>116</v>
      </c>
      <c r="E154" s="130" t="s">
        <v>358</v>
      </c>
      <c r="F154" s="131" t="s">
        <v>356</v>
      </c>
      <c r="G154" s="132" t="s">
        <v>350</v>
      </c>
      <c r="H154" s="133">
        <v>1</v>
      </c>
      <c r="I154" s="134">
        <v>0</v>
      </c>
      <c r="J154" s="134">
        <f>ROUND(I154*H154,2)</f>
        <v>0</v>
      </c>
      <c r="K154" s="135"/>
      <c r="L154" s="29"/>
      <c r="M154" s="136" t="s">
        <v>3</v>
      </c>
      <c r="N154" s="137" t="s">
        <v>48</v>
      </c>
      <c r="O154" s="138">
        <v>0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351</v>
      </c>
      <c r="AT154" s="140" t="s">
        <v>116</v>
      </c>
      <c r="AU154" s="140" t="s">
        <v>20</v>
      </c>
      <c r="AY154" s="16" t="s">
        <v>171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37</v>
      </c>
      <c r="BK154" s="141">
        <f>ROUND(I154*H154,2)</f>
        <v>0</v>
      </c>
      <c r="BL154" s="16" t="s">
        <v>351</v>
      </c>
      <c r="BM154" s="140" t="s">
        <v>478</v>
      </c>
    </row>
    <row r="155" spans="2:65" s="1" customFormat="1">
      <c r="B155" s="29"/>
      <c r="D155" s="142" t="s">
        <v>178</v>
      </c>
      <c r="F155" s="143" t="s">
        <v>360</v>
      </c>
      <c r="L155" s="29"/>
      <c r="M155" s="144"/>
      <c r="T155" s="50"/>
      <c r="AT155" s="16" t="s">
        <v>178</v>
      </c>
      <c r="AU155" s="16" t="s">
        <v>20</v>
      </c>
    </row>
    <row r="156" spans="2:65" s="1" customFormat="1" ht="126.75">
      <c r="B156" s="29"/>
      <c r="D156" s="146" t="s">
        <v>134</v>
      </c>
      <c r="F156" s="158" t="s">
        <v>361</v>
      </c>
      <c r="L156" s="29"/>
      <c r="M156" s="144"/>
      <c r="T156" s="50"/>
      <c r="AT156" s="16" t="s">
        <v>134</v>
      </c>
      <c r="AU156" s="16" t="s">
        <v>20</v>
      </c>
    </row>
    <row r="157" spans="2:65" s="11" customFormat="1" ht="22.9" customHeight="1">
      <c r="B157" s="117"/>
      <c r="D157" s="118" t="s">
        <v>76</v>
      </c>
      <c r="E157" s="126" t="s">
        <v>362</v>
      </c>
      <c r="F157" s="126" t="s">
        <v>363</v>
      </c>
      <c r="J157" s="127">
        <f>BK157</f>
        <v>0</v>
      </c>
      <c r="L157" s="117"/>
      <c r="M157" s="121"/>
      <c r="P157" s="122">
        <f>SUM(P158:P163)</f>
        <v>0</v>
      </c>
      <c r="R157" s="122">
        <f>SUM(R158:R163)</f>
        <v>0</v>
      </c>
      <c r="T157" s="123">
        <f>SUM(T158:T163)</f>
        <v>0</v>
      </c>
      <c r="AR157" s="118" t="s">
        <v>201</v>
      </c>
      <c r="AT157" s="124" t="s">
        <v>76</v>
      </c>
      <c r="AU157" s="124" t="s">
        <v>37</v>
      </c>
      <c r="AY157" s="118" t="s">
        <v>171</v>
      </c>
      <c r="BK157" s="125">
        <f>SUM(BK158:BK163)</f>
        <v>0</v>
      </c>
    </row>
    <row r="158" spans="2:65" s="1" customFormat="1" ht="16.5" customHeight="1">
      <c r="B158" s="128"/>
      <c r="C158" s="129" t="s">
        <v>292</v>
      </c>
      <c r="D158" s="129" t="s">
        <v>116</v>
      </c>
      <c r="E158" s="130" t="s">
        <v>365</v>
      </c>
      <c r="F158" s="131" t="s">
        <v>363</v>
      </c>
      <c r="G158" s="132" t="s">
        <v>366</v>
      </c>
      <c r="H158" s="133">
        <v>10696.204</v>
      </c>
      <c r="I158" s="134">
        <v>0</v>
      </c>
      <c r="J158" s="134">
        <f>ROUND(I158*H158,2)</f>
        <v>0</v>
      </c>
      <c r="K158" s="135"/>
      <c r="L158" s="29"/>
      <c r="M158" s="136" t="s">
        <v>3</v>
      </c>
      <c r="N158" s="137" t="s">
        <v>48</v>
      </c>
      <c r="O158" s="138">
        <v>0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351</v>
      </c>
      <c r="AT158" s="140" t="s">
        <v>116</v>
      </c>
      <c r="AU158" s="140" t="s">
        <v>20</v>
      </c>
      <c r="AY158" s="16" t="s">
        <v>171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37</v>
      </c>
      <c r="BK158" s="141">
        <f>ROUND(I158*H158,2)</f>
        <v>0</v>
      </c>
      <c r="BL158" s="16" t="s">
        <v>351</v>
      </c>
      <c r="BM158" s="140" t="s">
        <v>479</v>
      </c>
    </row>
    <row r="159" spans="2:65" s="1" customFormat="1">
      <c r="B159" s="29"/>
      <c r="D159" s="142" t="s">
        <v>178</v>
      </c>
      <c r="F159" s="143" t="s">
        <v>368</v>
      </c>
      <c r="L159" s="29"/>
      <c r="M159" s="144"/>
      <c r="T159" s="50"/>
      <c r="AT159" s="16" t="s">
        <v>178</v>
      </c>
      <c r="AU159" s="16" t="s">
        <v>20</v>
      </c>
    </row>
    <row r="160" spans="2:65" s="1" customFormat="1" ht="175.5">
      <c r="B160" s="29"/>
      <c r="D160" s="146" t="s">
        <v>134</v>
      </c>
      <c r="F160" s="158" t="s">
        <v>369</v>
      </c>
      <c r="L160" s="29"/>
      <c r="M160" s="144"/>
      <c r="T160" s="50"/>
      <c r="AT160" s="16" t="s">
        <v>134</v>
      </c>
      <c r="AU160" s="16" t="s">
        <v>20</v>
      </c>
    </row>
    <row r="161" spans="2:65" s="1" customFormat="1" ht="16.5" customHeight="1">
      <c r="B161" s="128"/>
      <c r="C161" s="129" t="s">
        <v>298</v>
      </c>
      <c r="D161" s="129" t="s">
        <v>116</v>
      </c>
      <c r="E161" s="130" t="s">
        <v>371</v>
      </c>
      <c r="F161" s="131" t="s">
        <v>372</v>
      </c>
      <c r="G161" s="132" t="s">
        <v>350</v>
      </c>
      <c r="H161" s="133">
        <v>1</v>
      </c>
      <c r="I161" s="134">
        <v>0</v>
      </c>
      <c r="J161" s="134">
        <f>ROUND(I161*H161,2)</f>
        <v>0</v>
      </c>
      <c r="K161" s="135"/>
      <c r="L161" s="29"/>
      <c r="M161" s="136" t="s">
        <v>3</v>
      </c>
      <c r="N161" s="137" t="s">
        <v>48</v>
      </c>
      <c r="O161" s="138">
        <v>0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351</v>
      </c>
      <c r="AT161" s="140" t="s">
        <v>116</v>
      </c>
      <c r="AU161" s="140" t="s">
        <v>20</v>
      </c>
      <c r="AY161" s="16" t="s">
        <v>171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37</v>
      </c>
      <c r="BK161" s="141">
        <f>ROUND(I161*H161,2)</f>
        <v>0</v>
      </c>
      <c r="BL161" s="16" t="s">
        <v>351</v>
      </c>
      <c r="BM161" s="140" t="s">
        <v>480</v>
      </c>
    </row>
    <row r="162" spans="2:65" s="1" customFormat="1">
      <c r="B162" s="29"/>
      <c r="D162" s="142" t="s">
        <v>178</v>
      </c>
      <c r="F162" s="143" t="s">
        <v>374</v>
      </c>
      <c r="L162" s="29"/>
      <c r="M162" s="144"/>
      <c r="T162" s="50"/>
      <c r="AT162" s="16" t="s">
        <v>178</v>
      </c>
      <c r="AU162" s="16" t="s">
        <v>20</v>
      </c>
    </row>
    <row r="163" spans="2:65" s="1" customFormat="1" ht="48.75">
      <c r="B163" s="29"/>
      <c r="D163" s="146" t="s">
        <v>134</v>
      </c>
      <c r="F163" s="158" t="s">
        <v>375</v>
      </c>
      <c r="L163" s="29"/>
      <c r="M163" s="144"/>
      <c r="T163" s="50"/>
      <c r="AT163" s="16" t="s">
        <v>134</v>
      </c>
      <c r="AU163" s="16" t="s">
        <v>20</v>
      </c>
    </row>
    <row r="164" spans="2:65" s="11" customFormat="1" ht="22.9" customHeight="1">
      <c r="B164" s="117"/>
      <c r="D164" s="118" t="s">
        <v>76</v>
      </c>
      <c r="E164" s="126" t="s">
        <v>376</v>
      </c>
      <c r="F164" s="126" t="s">
        <v>377</v>
      </c>
      <c r="J164" s="127">
        <f>BK164</f>
        <v>0</v>
      </c>
      <c r="L164" s="117"/>
      <c r="M164" s="121"/>
      <c r="P164" s="122">
        <f>SUM(P165:P170)</f>
        <v>0</v>
      </c>
      <c r="R164" s="122">
        <f>SUM(R165:R170)</f>
        <v>0</v>
      </c>
      <c r="T164" s="123">
        <f>SUM(T165:T170)</f>
        <v>0</v>
      </c>
      <c r="AR164" s="118" t="s">
        <v>201</v>
      </c>
      <c r="AT164" s="124" t="s">
        <v>76</v>
      </c>
      <c r="AU164" s="124" t="s">
        <v>37</v>
      </c>
      <c r="AY164" s="118" t="s">
        <v>171</v>
      </c>
      <c r="BK164" s="125">
        <f>SUM(BK165:BK170)</f>
        <v>0</v>
      </c>
    </row>
    <row r="165" spans="2:65" s="1" customFormat="1" ht="16.5" customHeight="1">
      <c r="B165" s="128"/>
      <c r="C165" s="129" t="s">
        <v>8</v>
      </c>
      <c r="D165" s="129" t="s">
        <v>116</v>
      </c>
      <c r="E165" s="130" t="s">
        <v>379</v>
      </c>
      <c r="F165" s="131" t="s">
        <v>377</v>
      </c>
      <c r="G165" s="132" t="s">
        <v>366</v>
      </c>
      <c r="H165" s="133">
        <v>10696.204</v>
      </c>
      <c r="I165" s="134">
        <v>0</v>
      </c>
      <c r="J165" s="134">
        <f>ROUND(I165*H165,2)</f>
        <v>0</v>
      </c>
      <c r="K165" s="135"/>
      <c r="L165" s="29"/>
      <c r="M165" s="136" t="s">
        <v>3</v>
      </c>
      <c r="N165" s="137" t="s">
        <v>48</v>
      </c>
      <c r="O165" s="138">
        <v>0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351</v>
      </c>
      <c r="AT165" s="140" t="s">
        <v>116</v>
      </c>
      <c r="AU165" s="140" t="s">
        <v>20</v>
      </c>
      <c r="AY165" s="16" t="s">
        <v>171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37</v>
      </c>
      <c r="BK165" s="141">
        <f>ROUND(I165*H165,2)</f>
        <v>0</v>
      </c>
      <c r="BL165" s="16" t="s">
        <v>351</v>
      </c>
      <c r="BM165" s="140" t="s">
        <v>481</v>
      </c>
    </row>
    <row r="166" spans="2:65" s="1" customFormat="1">
      <c r="B166" s="29"/>
      <c r="D166" s="142" t="s">
        <v>178</v>
      </c>
      <c r="F166" s="143" t="s">
        <v>381</v>
      </c>
      <c r="L166" s="29"/>
      <c r="M166" s="144"/>
      <c r="T166" s="50"/>
      <c r="AT166" s="16" t="s">
        <v>178</v>
      </c>
      <c r="AU166" s="16" t="s">
        <v>20</v>
      </c>
    </row>
    <row r="167" spans="2:65" s="1" customFormat="1" ht="16.5" customHeight="1">
      <c r="B167" s="128"/>
      <c r="C167" s="129" t="s">
        <v>308</v>
      </c>
      <c r="D167" s="129" t="s">
        <v>116</v>
      </c>
      <c r="E167" s="130" t="s">
        <v>383</v>
      </c>
      <c r="F167" s="131" t="s">
        <v>384</v>
      </c>
      <c r="G167" s="132" t="s">
        <v>366</v>
      </c>
      <c r="H167" s="133">
        <v>10696.204</v>
      </c>
      <c r="I167" s="134">
        <v>0</v>
      </c>
      <c r="J167" s="134">
        <f>ROUND(I167*H167,2)</f>
        <v>0</v>
      </c>
      <c r="K167" s="135"/>
      <c r="L167" s="29"/>
      <c r="M167" s="136" t="s">
        <v>3</v>
      </c>
      <c r="N167" s="137" t="s">
        <v>48</v>
      </c>
      <c r="O167" s="138">
        <v>0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351</v>
      </c>
      <c r="AT167" s="140" t="s">
        <v>116</v>
      </c>
      <c r="AU167" s="140" t="s">
        <v>20</v>
      </c>
      <c r="AY167" s="16" t="s">
        <v>171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37</v>
      </c>
      <c r="BK167" s="141">
        <f>ROUND(I167*H167,2)</f>
        <v>0</v>
      </c>
      <c r="BL167" s="16" t="s">
        <v>351</v>
      </c>
      <c r="BM167" s="140" t="s">
        <v>482</v>
      </c>
    </row>
    <row r="168" spans="2:65" s="1" customFormat="1">
      <c r="B168" s="29"/>
      <c r="D168" s="142" t="s">
        <v>178</v>
      </c>
      <c r="F168" s="143" t="s">
        <v>386</v>
      </c>
      <c r="L168" s="29"/>
      <c r="M168" s="144"/>
      <c r="T168" s="50"/>
      <c r="AT168" s="16" t="s">
        <v>178</v>
      </c>
      <c r="AU168" s="16" t="s">
        <v>20</v>
      </c>
    </row>
    <row r="169" spans="2:65" s="1" customFormat="1" ht="16.5" customHeight="1">
      <c r="B169" s="128"/>
      <c r="C169" s="129" t="s">
        <v>314</v>
      </c>
      <c r="D169" s="129" t="s">
        <v>116</v>
      </c>
      <c r="E169" s="130" t="s">
        <v>388</v>
      </c>
      <c r="F169" s="131" t="s">
        <v>389</v>
      </c>
      <c r="G169" s="132" t="s">
        <v>366</v>
      </c>
      <c r="H169" s="133">
        <v>10696.204</v>
      </c>
      <c r="I169" s="134">
        <v>0</v>
      </c>
      <c r="J169" s="134">
        <f>ROUND(I169*H169,2)</f>
        <v>0</v>
      </c>
      <c r="K169" s="135"/>
      <c r="L169" s="29"/>
      <c r="M169" s="136" t="s">
        <v>3</v>
      </c>
      <c r="N169" s="137" t="s">
        <v>48</v>
      </c>
      <c r="O169" s="138">
        <v>0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351</v>
      </c>
      <c r="AT169" s="140" t="s">
        <v>116</v>
      </c>
      <c r="AU169" s="140" t="s">
        <v>20</v>
      </c>
      <c r="AY169" s="16" t="s">
        <v>171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37</v>
      </c>
      <c r="BK169" s="141">
        <f>ROUND(I169*H169,2)</f>
        <v>0</v>
      </c>
      <c r="BL169" s="16" t="s">
        <v>351</v>
      </c>
      <c r="BM169" s="140" t="s">
        <v>483</v>
      </c>
    </row>
    <row r="170" spans="2:65" s="1" customFormat="1">
      <c r="B170" s="29"/>
      <c r="D170" s="142" t="s">
        <v>178</v>
      </c>
      <c r="F170" s="143" t="s">
        <v>391</v>
      </c>
      <c r="L170" s="29"/>
      <c r="M170" s="144"/>
      <c r="T170" s="50"/>
      <c r="AT170" s="16" t="s">
        <v>178</v>
      </c>
      <c r="AU170" s="16" t="s">
        <v>20</v>
      </c>
    </row>
    <row r="171" spans="2:65" s="11" customFormat="1" ht="22.9" customHeight="1">
      <c r="B171" s="117"/>
      <c r="D171" s="118" t="s">
        <v>76</v>
      </c>
      <c r="E171" s="126" t="s">
        <v>392</v>
      </c>
      <c r="F171" s="126" t="s">
        <v>393</v>
      </c>
      <c r="J171" s="127">
        <f>BK171</f>
        <v>0</v>
      </c>
      <c r="L171" s="117"/>
      <c r="M171" s="121"/>
      <c r="P171" s="122">
        <f>SUM(P172:P174)</f>
        <v>0</v>
      </c>
      <c r="R171" s="122">
        <f>SUM(R172:R174)</f>
        <v>0</v>
      </c>
      <c r="T171" s="123">
        <f>SUM(T172:T174)</f>
        <v>0</v>
      </c>
      <c r="AR171" s="118" t="s">
        <v>201</v>
      </c>
      <c r="AT171" s="124" t="s">
        <v>76</v>
      </c>
      <c r="AU171" s="124" t="s">
        <v>37</v>
      </c>
      <c r="AY171" s="118" t="s">
        <v>171</v>
      </c>
      <c r="BK171" s="125">
        <f>SUM(BK172:BK174)</f>
        <v>0</v>
      </c>
    </row>
    <row r="172" spans="2:65" s="1" customFormat="1" ht="16.5" customHeight="1">
      <c r="B172" s="128"/>
      <c r="C172" s="129" t="s">
        <v>319</v>
      </c>
      <c r="D172" s="129" t="s">
        <v>116</v>
      </c>
      <c r="E172" s="130" t="s">
        <v>395</v>
      </c>
      <c r="F172" s="131" t="s">
        <v>393</v>
      </c>
      <c r="G172" s="132" t="s">
        <v>366</v>
      </c>
      <c r="H172" s="133">
        <v>10696.204</v>
      </c>
      <c r="I172" s="134">
        <v>0</v>
      </c>
      <c r="J172" s="134">
        <f>ROUND(I172*H172,2)</f>
        <v>0</v>
      </c>
      <c r="K172" s="135"/>
      <c r="L172" s="29"/>
      <c r="M172" s="136" t="s">
        <v>3</v>
      </c>
      <c r="N172" s="137" t="s">
        <v>48</v>
      </c>
      <c r="O172" s="138">
        <v>0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351</v>
      </c>
      <c r="AT172" s="140" t="s">
        <v>116</v>
      </c>
      <c r="AU172" s="140" t="s">
        <v>20</v>
      </c>
      <c r="AY172" s="16" t="s">
        <v>171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37</v>
      </c>
      <c r="BK172" s="141">
        <f>ROUND(I172*H172,2)</f>
        <v>0</v>
      </c>
      <c r="BL172" s="16" t="s">
        <v>351</v>
      </c>
      <c r="BM172" s="140" t="s">
        <v>484</v>
      </c>
    </row>
    <row r="173" spans="2:65" s="1" customFormat="1">
      <c r="B173" s="29"/>
      <c r="D173" s="142" t="s">
        <v>178</v>
      </c>
      <c r="F173" s="143" t="s">
        <v>397</v>
      </c>
      <c r="L173" s="29"/>
      <c r="M173" s="144"/>
      <c r="T173" s="50"/>
      <c r="AT173" s="16" t="s">
        <v>178</v>
      </c>
      <c r="AU173" s="16" t="s">
        <v>20</v>
      </c>
    </row>
    <row r="174" spans="2:65" s="1" customFormat="1" ht="29.25">
      <c r="B174" s="29"/>
      <c r="D174" s="146" t="s">
        <v>134</v>
      </c>
      <c r="F174" s="158" t="s">
        <v>398</v>
      </c>
      <c r="L174" s="29"/>
      <c r="M174" s="159"/>
      <c r="N174" s="160"/>
      <c r="O174" s="160"/>
      <c r="P174" s="160"/>
      <c r="Q174" s="160"/>
      <c r="R174" s="160"/>
      <c r="S174" s="160"/>
      <c r="T174" s="161"/>
      <c r="AT174" s="16" t="s">
        <v>134</v>
      </c>
      <c r="AU174" s="16" t="s">
        <v>20</v>
      </c>
    </row>
    <row r="175" spans="2:65" s="1" customFormat="1" ht="6.95" customHeight="1">
      <c r="B175" s="38"/>
      <c r="C175" s="39"/>
      <c r="D175" s="39"/>
      <c r="E175" s="39"/>
      <c r="F175" s="39"/>
      <c r="G175" s="39"/>
      <c r="H175" s="39"/>
      <c r="I175" s="39"/>
      <c r="J175" s="39"/>
      <c r="K175" s="39"/>
      <c r="L175" s="29"/>
    </row>
  </sheetData>
  <autoFilter ref="C92:K174" xr:uid="{00000000-0009-0000-0000-000002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200-000000000000}"/>
    <hyperlink ref="F102" r:id="rId2" xr:uid="{00000000-0004-0000-0200-000001000000}"/>
    <hyperlink ref="F105" r:id="rId3" xr:uid="{00000000-0004-0000-0200-000002000000}"/>
    <hyperlink ref="F108" r:id="rId4" xr:uid="{00000000-0004-0000-0200-000003000000}"/>
    <hyperlink ref="F111" r:id="rId5" xr:uid="{00000000-0004-0000-0200-000004000000}"/>
    <hyperlink ref="F114" r:id="rId6" xr:uid="{00000000-0004-0000-0200-000005000000}"/>
    <hyperlink ref="F117" r:id="rId7" xr:uid="{00000000-0004-0000-0200-000006000000}"/>
    <hyperlink ref="F120" r:id="rId8" xr:uid="{00000000-0004-0000-0200-000007000000}"/>
    <hyperlink ref="F123" r:id="rId9" xr:uid="{00000000-0004-0000-0200-000008000000}"/>
    <hyperlink ref="F126" r:id="rId10" xr:uid="{00000000-0004-0000-0200-000009000000}"/>
    <hyperlink ref="F129" r:id="rId11" xr:uid="{00000000-0004-0000-0200-00000A000000}"/>
    <hyperlink ref="F132" r:id="rId12" xr:uid="{00000000-0004-0000-0200-00000B000000}"/>
    <hyperlink ref="F137" r:id="rId13" xr:uid="{00000000-0004-0000-0200-00000C000000}"/>
    <hyperlink ref="F141" r:id="rId14" xr:uid="{00000000-0004-0000-0200-00000D000000}"/>
    <hyperlink ref="F144" r:id="rId15" xr:uid="{00000000-0004-0000-0200-00000E000000}"/>
    <hyperlink ref="F151" r:id="rId16" xr:uid="{00000000-0004-0000-0200-00000F000000}"/>
    <hyperlink ref="F155" r:id="rId17" xr:uid="{00000000-0004-0000-0200-000010000000}"/>
    <hyperlink ref="F159" r:id="rId18" xr:uid="{00000000-0004-0000-0200-000011000000}"/>
    <hyperlink ref="F162" r:id="rId19" xr:uid="{00000000-0004-0000-0200-000012000000}"/>
    <hyperlink ref="F166" r:id="rId20" xr:uid="{00000000-0004-0000-0200-000013000000}"/>
    <hyperlink ref="F168" r:id="rId21" xr:uid="{00000000-0004-0000-0200-000014000000}"/>
    <hyperlink ref="F170" r:id="rId22" xr:uid="{00000000-0004-0000-0200-000015000000}"/>
    <hyperlink ref="F173" r:id="rId23" xr:uid="{00000000-0004-0000-0200-00001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2"/>
  <sheetViews>
    <sheetView showGridLines="0" workbookViewId="0">
      <selection activeCell="I164" sqref="I16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485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ROUND(J94,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ROUND((SUM(BE94:BE161)),  0)</f>
        <v>0</v>
      </c>
      <c r="I35" s="90">
        <v>0.21</v>
      </c>
      <c r="J35" s="80">
        <f>ROUND(((SUM(BE94:BE161))*I35),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ROUND((SUM(BF94:BF161)),  0)</f>
        <v>0</v>
      </c>
      <c r="I36" s="90">
        <v>0.15</v>
      </c>
      <c r="J36" s="80">
        <f>ROUND(((SUM(BF94:BF161))*I36),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ROUND((SUM(BG94:BG161)),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ROUND((SUM(BH94:BH161)),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ROUND((SUM(BI94:BI161)),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C - 2.2.3. Ošetření stávající dřevin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J94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J95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J96</f>
        <v>0</v>
      </c>
      <c r="L65" s="104"/>
    </row>
    <row r="66" spans="2:12" s="9" customFormat="1" ht="19.899999999999999" hidden="1" customHeight="1">
      <c r="B66" s="104"/>
      <c r="D66" s="105" t="s">
        <v>486</v>
      </c>
      <c r="E66" s="106"/>
      <c r="F66" s="106"/>
      <c r="G66" s="106"/>
      <c r="H66" s="106"/>
      <c r="I66" s="106"/>
      <c r="J66" s="107">
        <f>J132</f>
        <v>0</v>
      </c>
      <c r="L66" s="104"/>
    </row>
    <row r="67" spans="2:12" s="8" customFormat="1" ht="24.95" hidden="1" customHeight="1">
      <c r="B67" s="100"/>
      <c r="D67" s="101" t="s">
        <v>150</v>
      </c>
      <c r="E67" s="102"/>
      <c r="F67" s="102"/>
      <c r="G67" s="102"/>
      <c r="H67" s="102"/>
      <c r="I67" s="102"/>
      <c r="J67" s="103">
        <f>J135</f>
        <v>0</v>
      </c>
      <c r="L67" s="100"/>
    </row>
    <row r="68" spans="2:12" s="9" customFormat="1" ht="19.899999999999999" hidden="1" customHeight="1">
      <c r="B68" s="104"/>
      <c r="D68" s="105" t="s">
        <v>151</v>
      </c>
      <c r="E68" s="106"/>
      <c r="F68" s="106"/>
      <c r="G68" s="106"/>
      <c r="H68" s="106"/>
      <c r="I68" s="106"/>
      <c r="J68" s="107">
        <f>J136</f>
        <v>0</v>
      </c>
      <c r="L68" s="104"/>
    </row>
    <row r="69" spans="2:12" s="9" customFormat="1" ht="19.899999999999999" hidden="1" customHeight="1">
      <c r="B69" s="104"/>
      <c r="D69" s="105" t="s">
        <v>152</v>
      </c>
      <c r="E69" s="106"/>
      <c r="F69" s="106"/>
      <c r="G69" s="106"/>
      <c r="H69" s="106"/>
      <c r="I69" s="106"/>
      <c r="J69" s="107">
        <f>J140</f>
        <v>0</v>
      </c>
      <c r="L69" s="104"/>
    </row>
    <row r="70" spans="2:12" s="9" customFormat="1" ht="19.899999999999999" hidden="1" customHeight="1">
      <c r="B70" s="104"/>
      <c r="D70" s="105" t="s">
        <v>153</v>
      </c>
      <c r="E70" s="106"/>
      <c r="F70" s="106"/>
      <c r="G70" s="106"/>
      <c r="H70" s="106"/>
      <c r="I70" s="106"/>
      <c r="J70" s="107">
        <f>J144</f>
        <v>0</v>
      </c>
      <c r="L70" s="104"/>
    </row>
    <row r="71" spans="2:12" s="9" customFormat="1" ht="19.899999999999999" hidden="1" customHeight="1">
      <c r="B71" s="104"/>
      <c r="D71" s="105" t="s">
        <v>154</v>
      </c>
      <c r="E71" s="106"/>
      <c r="F71" s="106"/>
      <c r="G71" s="106"/>
      <c r="H71" s="106"/>
      <c r="I71" s="106"/>
      <c r="J71" s="107">
        <f>J151</f>
        <v>0</v>
      </c>
      <c r="L71" s="104"/>
    </row>
    <row r="72" spans="2:12" s="9" customFormat="1" ht="19.899999999999999" hidden="1" customHeight="1">
      <c r="B72" s="104"/>
      <c r="D72" s="105" t="s">
        <v>155</v>
      </c>
      <c r="E72" s="106"/>
      <c r="F72" s="106"/>
      <c r="G72" s="106"/>
      <c r="H72" s="106"/>
      <c r="I72" s="106"/>
      <c r="J72" s="107">
        <f>J158</f>
        <v>0</v>
      </c>
      <c r="L72" s="104"/>
    </row>
    <row r="73" spans="2:12" s="1" customFormat="1" ht="21.75" hidden="1" customHeight="1">
      <c r="B73" s="29"/>
      <c r="L73" s="29"/>
    </row>
    <row r="74" spans="2:12" s="1" customFormat="1" ht="6.95" hidden="1" customHeight="1"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29"/>
    </row>
    <row r="75" spans="2:12" hidden="1"/>
    <row r="76" spans="2:12" hidden="1"/>
    <row r="77" spans="2:12" hidden="1"/>
    <row r="78" spans="2:12" s="1" customFormat="1" ht="6.95" customHeight="1"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29"/>
    </row>
    <row r="79" spans="2:12" s="1" customFormat="1" ht="24.95" customHeight="1">
      <c r="B79" s="29"/>
      <c r="C79" s="20" t="s">
        <v>156</v>
      </c>
      <c r="L79" s="29"/>
    </row>
    <row r="80" spans="2:12" s="1" customFormat="1" ht="6.95" customHeight="1">
      <c r="B80" s="29"/>
      <c r="L80" s="29"/>
    </row>
    <row r="81" spans="2:63" s="1" customFormat="1" ht="12" customHeight="1">
      <c r="B81" s="29"/>
      <c r="C81" s="25" t="s">
        <v>15</v>
      </c>
      <c r="L81" s="29"/>
    </row>
    <row r="82" spans="2:63" s="1" customFormat="1" ht="26.25" customHeight="1">
      <c r="B82" s="29"/>
      <c r="E82" s="216" t="str">
        <f>E7</f>
        <v>REVITALIZACE ZELENÉ INFRASTRUKTURY NEMOCNICE HAVÍŘOV, p.o.</v>
      </c>
      <c r="F82" s="217"/>
      <c r="G82" s="217"/>
      <c r="H82" s="217"/>
      <c r="L82" s="29"/>
    </row>
    <row r="83" spans="2:63" ht="12" customHeight="1">
      <c r="B83" s="19"/>
      <c r="C83" s="25" t="s">
        <v>138</v>
      </c>
      <c r="L83" s="19"/>
    </row>
    <row r="84" spans="2:63" s="1" customFormat="1" ht="16.5" customHeight="1">
      <c r="B84" s="29"/>
      <c r="E84" s="216" t="s">
        <v>139</v>
      </c>
      <c r="F84" s="215"/>
      <c r="G84" s="215"/>
      <c r="H84" s="215"/>
      <c r="L84" s="29"/>
    </row>
    <row r="85" spans="2:63" s="1" customFormat="1" ht="12" customHeight="1">
      <c r="B85" s="29"/>
      <c r="C85" s="25" t="s">
        <v>140</v>
      </c>
      <c r="L85" s="29"/>
    </row>
    <row r="86" spans="2:63" s="1" customFormat="1" ht="16.5" customHeight="1">
      <c r="B86" s="29"/>
      <c r="E86" s="212" t="str">
        <f>E11</f>
        <v>C - 2.2.3. Ošetření stávající dřevin</v>
      </c>
      <c r="F86" s="215"/>
      <c r="G86" s="215"/>
      <c r="H86" s="215"/>
      <c r="L86" s="29"/>
    </row>
    <row r="87" spans="2:63" s="1" customFormat="1" ht="6.95" customHeight="1">
      <c r="B87" s="29"/>
      <c r="L87" s="29"/>
    </row>
    <row r="88" spans="2:63" s="1" customFormat="1" ht="12" customHeight="1">
      <c r="B88" s="29"/>
      <c r="C88" s="25" t="s">
        <v>21</v>
      </c>
      <c r="F88" s="23" t="str">
        <f>F14</f>
        <v xml:space="preserve"> </v>
      </c>
      <c r="I88" s="25" t="s">
        <v>23</v>
      </c>
      <c r="J88" s="46" t="str">
        <f>IF(J14="","",J14)</f>
        <v>30. 11. 2023</v>
      </c>
      <c r="L88" s="29"/>
    </row>
    <row r="89" spans="2:63" s="1" customFormat="1" ht="6.95" customHeight="1">
      <c r="B89" s="29"/>
      <c r="L89" s="29"/>
    </row>
    <row r="90" spans="2:63" s="1" customFormat="1" ht="25.7" customHeight="1">
      <c r="B90" s="29"/>
      <c r="C90" s="25" t="s">
        <v>27</v>
      </c>
      <c r="F90" s="23" t="str">
        <f>E17</f>
        <v>Nemocnice Havířov, příspěvková organizace</v>
      </c>
      <c r="I90" s="25" t="s">
        <v>33</v>
      </c>
      <c r="J90" s="27" t="str">
        <f>E23</f>
        <v>Ing. Gabriela Pešková</v>
      </c>
      <c r="L90" s="29"/>
    </row>
    <row r="91" spans="2:63" s="1" customFormat="1" ht="15.2" customHeight="1">
      <c r="B91" s="29"/>
      <c r="C91" s="25" t="s">
        <v>32</v>
      </c>
      <c r="F91" s="23" t="str">
        <f>IF(E20="","",E20)</f>
        <v xml:space="preserve"> </v>
      </c>
      <c r="I91" s="25" t="s">
        <v>38</v>
      </c>
      <c r="J91" s="27" t="str">
        <f>E26</f>
        <v>Ing. Martina Cabáková</v>
      </c>
      <c r="L91" s="29"/>
    </row>
    <row r="92" spans="2:63" s="1" customFormat="1" ht="10.35" customHeight="1">
      <c r="B92" s="29"/>
      <c r="L92" s="29"/>
    </row>
    <row r="93" spans="2:63" s="10" customFormat="1" ht="29.25" customHeight="1">
      <c r="B93" s="108"/>
      <c r="C93" s="109" t="s">
        <v>157</v>
      </c>
      <c r="D93" s="110" t="s">
        <v>62</v>
      </c>
      <c r="E93" s="110" t="s">
        <v>58</v>
      </c>
      <c r="F93" s="110" t="s">
        <v>59</v>
      </c>
      <c r="G93" s="110" t="s">
        <v>158</v>
      </c>
      <c r="H93" s="110" t="s">
        <v>159</v>
      </c>
      <c r="I93" s="110" t="s">
        <v>160</v>
      </c>
      <c r="J93" s="111" t="s">
        <v>144</v>
      </c>
      <c r="K93" s="112" t="s">
        <v>161</v>
      </c>
      <c r="L93" s="108"/>
      <c r="M93" s="53" t="s">
        <v>3</v>
      </c>
      <c r="N93" s="54" t="s">
        <v>47</v>
      </c>
      <c r="O93" s="54" t="s">
        <v>162</v>
      </c>
      <c r="P93" s="54" t="s">
        <v>163</v>
      </c>
      <c r="Q93" s="54" t="s">
        <v>164</v>
      </c>
      <c r="R93" s="54" t="s">
        <v>165</v>
      </c>
      <c r="S93" s="54" t="s">
        <v>166</v>
      </c>
      <c r="T93" s="55" t="s">
        <v>167</v>
      </c>
    </row>
    <row r="94" spans="2:63" s="1" customFormat="1" ht="22.9" customHeight="1">
      <c r="B94" s="29"/>
      <c r="C94" s="58" t="s">
        <v>168</v>
      </c>
      <c r="J94" s="113">
        <f>BK94</f>
        <v>0</v>
      </c>
      <c r="L94" s="29"/>
      <c r="M94" s="56"/>
      <c r="N94" s="47"/>
      <c r="O94" s="47"/>
      <c r="P94" s="114">
        <f>P95+P135</f>
        <v>707.04554000000007</v>
      </c>
      <c r="Q94" s="47"/>
      <c r="R94" s="114">
        <f>R95+R135</f>
        <v>0.18</v>
      </c>
      <c r="S94" s="47"/>
      <c r="T94" s="115">
        <f>T95+T135</f>
        <v>0</v>
      </c>
      <c r="AT94" s="16" t="s">
        <v>76</v>
      </c>
      <c r="AU94" s="16" t="s">
        <v>145</v>
      </c>
      <c r="BK94" s="116">
        <f>BK95+BK135</f>
        <v>0</v>
      </c>
    </row>
    <row r="95" spans="2:63" s="11" customFormat="1" ht="25.9" customHeight="1">
      <c r="B95" s="117"/>
      <c r="D95" s="118" t="s">
        <v>76</v>
      </c>
      <c r="E95" s="119" t="s">
        <v>169</v>
      </c>
      <c r="F95" s="119" t="s">
        <v>170</v>
      </c>
      <c r="J95" s="120">
        <f>BK95</f>
        <v>0</v>
      </c>
      <c r="L95" s="117"/>
      <c r="M95" s="121"/>
      <c r="P95" s="122">
        <f>P96+P132</f>
        <v>707.04554000000007</v>
      </c>
      <c r="R95" s="122">
        <f>R96+R132</f>
        <v>0.18</v>
      </c>
      <c r="T95" s="123">
        <f>T96+T132</f>
        <v>0</v>
      </c>
      <c r="AR95" s="118" t="s">
        <v>37</v>
      </c>
      <c r="AT95" s="124" t="s">
        <v>76</v>
      </c>
      <c r="AU95" s="124" t="s">
        <v>77</v>
      </c>
      <c r="AY95" s="118" t="s">
        <v>171</v>
      </c>
      <c r="BK95" s="125">
        <f>BK96+BK132</f>
        <v>0</v>
      </c>
    </row>
    <row r="96" spans="2:63" s="11" customFormat="1" ht="22.9" customHeight="1">
      <c r="B96" s="117"/>
      <c r="D96" s="118" t="s">
        <v>76</v>
      </c>
      <c r="E96" s="126" t="s">
        <v>37</v>
      </c>
      <c r="F96" s="126" t="s">
        <v>172</v>
      </c>
      <c r="J96" s="127">
        <f>BK96</f>
        <v>0</v>
      </c>
      <c r="L96" s="117"/>
      <c r="M96" s="121"/>
      <c r="P96" s="122">
        <f>SUM(P97:P131)</f>
        <v>706.68500000000006</v>
      </c>
      <c r="R96" s="122">
        <f>SUM(R97:R131)</f>
        <v>0.18</v>
      </c>
      <c r="T96" s="123">
        <f>SUM(T97:T131)</f>
        <v>0</v>
      </c>
      <c r="AR96" s="118" t="s">
        <v>37</v>
      </c>
      <c r="AT96" s="124" t="s">
        <v>76</v>
      </c>
      <c r="AU96" s="124" t="s">
        <v>37</v>
      </c>
      <c r="AY96" s="118" t="s">
        <v>171</v>
      </c>
      <c r="BK96" s="125">
        <f>SUM(BK97:BK131)</f>
        <v>0</v>
      </c>
    </row>
    <row r="97" spans="2:65" s="1" customFormat="1" ht="16.5" customHeight="1">
      <c r="B97" s="128"/>
      <c r="C97" s="129" t="s">
        <v>37</v>
      </c>
      <c r="D97" s="129" t="s">
        <v>116</v>
      </c>
      <c r="E97" s="130" t="s">
        <v>487</v>
      </c>
      <c r="F97" s="131" t="s">
        <v>488</v>
      </c>
      <c r="G97" s="132" t="s">
        <v>175</v>
      </c>
      <c r="H97" s="133">
        <v>501</v>
      </c>
      <c r="I97" s="134">
        <v>0</v>
      </c>
      <c r="J97" s="134">
        <f>ROUND(I97*H97,2)</f>
        <v>0</v>
      </c>
      <c r="K97" s="135"/>
      <c r="L97" s="29"/>
      <c r="M97" s="136" t="s">
        <v>3</v>
      </c>
      <c r="N97" s="137" t="s">
        <v>48</v>
      </c>
      <c r="O97" s="138">
        <v>0.48499999999999999</v>
      </c>
      <c r="P97" s="138">
        <f>O97*H97</f>
        <v>242.98499999999999</v>
      </c>
      <c r="Q97" s="138">
        <v>0</v>
      </c>
      <c r="R97" s="138">
        <f>Q97*H97</f>
        <v>0</v>
      </c>
      <c r="S97" s="138">
        <v>0</v>
      </c>
      <c r="T97" s="139">
        <f>S97*H97</f>
        <v>0</v>
      </c>
      <c r="AR97" s="140" t="s">
        <v>176</v>
      </c>
      <c r="AT97" s="140" t="s">
        <v>116</v>
      </c>
      <c r="AU97" s="140" t="s">
        <v>20</v>
      </c>
      <c r="AY97" s="16" t="s">
        <v>171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6" t="s">
        <v>37</v>
      </c>
      <c r="BK97" s="141">
        <f>ROUND(I97*H97,2)</f>
        <v>0</v>
      </c>
      <c r="BL97" s="16" t="s">
        <v>176</v>
      </c>
      <c r="BM97" s="140" t="s">
        <v>489</v>
      </c>
    </row>
    <row r="98" spans="2:65" s="14" customFormat="1">
      <c r="B98" s="162"/>
      <c r="D98" s="146" t="s">
        <v>180</v>
      </c>
      <c r="E98" s="163" t="s">
        <v>3</v>
      </c>
      <c r="F98" s="164" t="s">
        <v>490</v>
      </c>
      <c r="H98" s="163" t="s">
        <v>3</v>
      </c>
      <c r="L98" s="162"/>
      <c r="M98" s="165"/>
      <c r="T98" s="166"/>
      <c r="AT98" s="163" t="s">
        <v>180</v>
      </c>
      <c r="AU98" s="163" t="s">
        <v>20</v>
      </c>
      <c r="AV98" s="14" t="s">
        <v>37</v>
      </c>
      <c r="AW98" s="14" t="s">
        <v>36</v>
      </c>
      <c r="AX98" s="14" t="s">
        <v>77</v>
      </c>
      <c r="AY98" s="163" t="s">
        <v>171</v>
      </c>
    </row>
    <row r="99" spans="2:65" s="12" customFormat="1">
      <c r="B99" s="145"/>
      <c r="D99" s="146" t="s">
        <v>180</v>
      </c>
      <c r="E99" s="147" t="s">
        <v>3</v>
      </c>
      <c r="F99" s="148" t="s">
        <v>491</v>
      </c>
      <c r="H99" s="149">
        <v>371</v>
      </c>
      <c r="L99" s="145"/>
      <c r="M99" s="150"/>
      <c r="T99" s="151"/>
      <c r="AT99" s="147" t="s">
        <v>180</v>
      </c>
      <c r="AU99" s="147" t="s">
        <v>20</v>
      </c>
      <c r="AV99" s="12" t="s">
        <v>20</v>
      </c>
      <c r="AW99" s="12" t="s">
        <v>36</v>
      </c>
      <c r="AX99" s="12" t="s">
        <v>77</v>
      </c>
      <c r="AY99" s="147" t="s">
        <v>171</v>
      </c>
    </row>
    <row r="100" spans="2:65" s="12" customFormat="1">
      <c r="B100" s="145"/>
      <c r="D100" s="146" t="s">
        <v>180</v>
      </c>
      <c r="E100" s="147" t="s">
        <v>3</v>
      </c>
      <c r="F100" s="148" t="s">
        <v>492</v>
      </c>
      <c r="H100" s="149">
        <v>130</v>
      </c>
      <c r="L100" s="145"/>
      <c r="M100" s="150"/>
      <c r="T100" s="151"/>
      <c r="AT100" s="147" t="s">
        <v>180</v>
      </c>
      <c r="AU100" s="147" t="s">
        <v>20</v>
      </c>
      <c r="AV100" s="12" t="s">
        <v>20</v>
      </c>
      <c r="AW100" s="12" t="s">
        <v>36</v>
      </c>
      <c r="AX100" s="12" t="s">
        <v>77</v>
      </c>
      <c r="AY100" s="147" t="s">
        <v>171</v>
      </c>
    </row>
    <row r="101" spans="2:65" s="13" customFormat="1">
      <c r="B101" s="152"/>
      <c r="D101" s="146" t="s">
        <v>180</v>
      </c>
      <c r="E101" s="153" t="s">
        <v>3</v>
      </c>
      <c r="F101" s="154" t="s">
        <v>188</v>
      </c>
      <c r="H101" s="155">
        <v>501</v>
      </c>
      <c r="L101" s="152"/>
      <c r="M101" s="156"/>
      <c r="T101" s="157"/>
      <c r="AT101" s="153" t="s">
        <v>180</v>
      </c>
      <c r="AU101" s="153" t="s">
        <v>20</v>
      </c>
      <c r="AV101" s="13" t="s">
        <v>176</v>
      </c>
      <c r="AW101" s="13" t="s">
        <v>36</v>
      </c>
      <c r="AX101" s="13" t="s">
        <v>37</v>
      </c>
      <c r="AY101" s="153" t="s">
        <v>171</v>
      </c>
    </row>
    <row r="102" spans="2:65" s="1" customFormat="1" ht="24.2" customHeight="1">
      <c r="B102" s="128"/>
      <c r="C102" s="129" t="s">
        <v>20</v>
      </c>
      <c r="D102" s="129" t="s">
        <v>116</v>
      </c>
      <c r="E102" s="130" t="s">
        <v>493</v>
      </c>
      <c r="F102" s="131" t="s">
        <v>494</v>
      </c>
      <c r="G102" s="132" t="s">
        <v>244</v>
      </c>
      <c r="H102" s="133">
        <v>6</v>
      </c>
      <c r="I102" s="134">
        <v>0</v>
      </c>
      <c r="J102" s="134">
        <f>ROUND(I102*H102,2)</f>
        <v>0</v>
      </c>
      <c r="K102" s="135"/>
      <c r="L102" s="29"/>
      <c r="M102" s="136" t="s">
        <v>3</v>
      </c>
      <c r="N102" s="137" t="s">
        <v>48</v>
      </c>
      <c r="O102" s="138">
        <v>3.5430000000000001</v>
      </c>
      <c r="P102" s="138">
        <f>O102*H102</f>
        <v>21.258000000000003</v>
      </c>
      <c r="Q102" s="138">
        <v>0</v>
      </c>
      <c r="R102" s="138">
        <f>Q102*H102</f>
        <v>0</v>
      </c>
      <c r="S102" s="138">
        <v>0</v>
      </c>
      <c r="T102" s="139">
        <f>S102*H102</f>
        <v>0</v>
      </c>
      <c r="AR102" s="140" t="s">
        <v>176</v>
      </c>
      <c r="AT102" s="140" t="s">
        <v>116</v>
      </c>
      <c r="AU102" s="140" t="s">
        <v>20</v>
      </c>
      <c r="AY102" s="16" t="s">
        <v>171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6" t="s">
        <v>37</v>
      </c>
      <c r="BK102" s="141">
        <f>ROUND(I102*H102,2)</f>
        <v>0</v>
      </c>
      <c r="BL102" s="16" t="s">
        <v>176</v>
      </c>
      <c r="BM102" s="140" t="s">
        <v>495</v>
      </c>
    </row>
    <row r="103" spans="2:65" s="1" customFormat="1">
      <c r="B103" s="29"/>
      <c r="D103" s="142" t="s">
        <v>178</v>
      </c>
      <c r="F103" s="143" t="s">
        <v>496</v>
      </c>
      <c r="L103" s="29"/>
      <c r="M103" s="144"/>
      <c r="T103" s="50"/>
      <c r="AT103" s="16" t="s">
        <v>178</v>
      </c>
      <c r="AU103" s="16" t="s">
        <v>20</v>
      </c>
    </row>
    <row r="104" spans="2:65" s="12" customFormat="1">
      <c r="B104" s="145"/>
      <c r="D104" s="146" t="s">
        <v>180</v>
      </c>
      <c r="E104" s="147" t="s">
        <v>3</v>
      </c>
      <c r="F104" s="148" t="s">
        <v>497</v>
      </c>
      <c r="H104" s="149">
        <v>6</v>
      </c>
      <c r="L104" s="145"/>
      <c r="M104" s="150"/>
      <c r="T104" s="151"/>
      <c r="AT104" s="147" t="s">
        <v>180</v>
      </c>
      <c r="AU104" s="147" t="s">
        <v>20</v>
      </c>
      <c r="AV104" s="12" t="s">
        <v>20</v>
      </c>
      <c r="AW104" s="12" t="s">
        <v>36</v>
      </c>
      <c r="AX104" s="12" t="s">
        <v>37</v>
      </c>
      <c r="AY104" s="147" t="s">
        <v>171</v>
      </c>
    </row>
    <row r="105" spans="2:65" s="1" customFormat="1" ht="21.75" customHeight="1">
      <c r="B105" s="128"/>
      <c r="C105" s="167" t="s">
        <v>189</v>
      </c>
      <c r="D105" s="167" t="s">
        <v>122</v>
      </c>
      <c r="E105" s="168" t="s">
        <v>498</v>
      </c>
      <c r="F105" s="169" t="s">
        <v>499</v>
      </c>
      <c r="G105" s="170" t="s">
        <v>500</v>
      </c>
      <c r="H105" s="171">
        <v>12</v>
      </c>
      <c r="I105" s="172">
        <v>0</v>
      </c>
      <c r="J105" s="172">
        <f>ROUND(I105*H105,2)</f>
        <v>0</v>
      </c>
      <c r="K105" s="173"/>
      <c r="L105" s="174"/>
      <c r="M105" s="175" t="s">
        <v>3</v>
      </c>
      <c r="N105" s="176" t="s">
        <v>48</v>
      </c>
      <c r="O105" s="138">
        <v>0</v>
      </c>
      <c r="P105" s="138">
        <f>O105*H105</f>
        <v>0</v>
      </c>
      <c r="Q105" s="138">
        <v>1.4999999999999999E-2</v>
      </c>
      <c r="R105" s="138">
        <f>Q105*H105</f>
        <v>0.18</v>
      </c>
      <c r="S105" s="138">
        <v>0</v>
      </c>
      <c r="T105" s="139">
        <f>S105*H105</f>
        <v>0</v>
      </c>
      <c r="AR105" s="140" t="s">
        <v>223</v>
      </c>
      <c r="AT105" s="140" t="s">
        <v>122</v>
      </c>
      <c r="AU105" s="140" t="s">
        <v>20</v>
      </c>
      <c r="AY105" s="16" t="s">
        <v>171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6" t="s">
        <v>37</v>
      </c>
      <c r="BK105" s="141">
        <f>ROUND(I105*H105,2)</f>
        <v>0</v>
      </c>
      <c r="BL105" s="16" t="s">
        <v>176</v>
      </c>
      <c r="BM105" s="140" t="s">
        <v>501</v>
      </c>
    </row>
    <row r="106" spans="2:65" s="1" customFormat="1" ht="33" customHeight="1">
      <c r="B106" s="128"/>
      <c r="C106" s="129" t="s">
        <v>176</v>
      </c>
      <c r="D106" s="129" t="s">
        <v>116</v>
      </c>
      <c r="E106" s="130" t="s">
        <v>502</v>
      </c>
      <c r="F106" s="131" t="s">
        <v>503</v>
      </c>
      <c r="G106" s="132" t="s">
        <v>244</v>
      </c>
      <c r="H106" s="133">
        <v>5</v>
      </c>
      <c r="I106" s="134">
        <v>0</v>
      </c>
      <c r="J106" s="134">
        <f>ROUND(I106*H106,2)</f>
        <v>0</v>
      </c>
      <c r="K106" s="135"/>
      <c r="L106" s="29"/>
      <c r="M106" s="136" t="s">
        <v>3</v>
      </c>
      <c r="N106" s="137" t="s">
        <v>48</v>
      </c>
      <c r="O106" s="138">
        <v>3.3620000000000001</v>
      </c>
      <c r="P106" s="138">
        <f>O106*H106</f>
        <v>16.810000000000002</v>
      </c>
      <c r="Q106" s="138">
        <v>0</v>
      </c>
      <c r="R106" s="138">
        <f>Q106*H106</f>
        <v>0</v>
      </c>
      <c r="S106" s="138">
        <v>0</v>
      </c>
      <c r="T106" s="139">
        <f>S106*H106</f>
        <v>0</v>
      </c>
      <c r="AR106" s="140" t="s">
        <v>176</v>
      </c>
      <c r="AT106" s="140" t="s">
        <v>116</v>
      </c>
      <c r="AU106" s="140" t="s">
        <v>20</v>
      </c>
      <c r="AY106" s="16" t="s">
        <v>171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6" t="s">
        <v>37</v>
      </c>
      <c r="BK106" s="141">
        <f>ROUND(I106*H106,2)</f>
        <v>0</v>
      </c>
      <c r="BL106" s="16" t="s">
        <v>176</v>
      </c>
      <c r="BM106" s="140" t="s">
        <v>504</v>
      </c>
    </row>
    <row r="107" spans="2:65" s="1" customFormat="1">
      <c r="B107" s="29"/>
      <c r="D107" s="142" t="s">
        <v>178</v>
      </c>
      <c r="F107" s="143" t="s">
        <v>505</v>
      </c>
      <c r="L107" s="29"/>
      <c r="M107" s="144"/>
      <c r="T107" s="50"/>
      <c r="AT107" s="16" t="s">
        <v>178</v>
      </c>
      <c r="AU107" s="16" t="s">
        <v>20</v>
      </c>
    </row>
    <row r="108" spans="2:65" s="12" customFormat="1">
      <c r="B108" s="145"/>
      <c r="D108" s="146" t="s">
        <v>180</v>
      </c>
      <c r="E108" s="147" t="s">
        <v>3</v>
      </c>
      <c r="F108" s="148" t="s">
        <v>506</v>
      </c>
      <c r="H108" s="149">
        <v>5</v>
      </c>
      <c r="L108" s="145"/>
      <c r="M108" s="150"/>
      <c r="T108" s="151"/>
      <c r="AT108" s="147" t="s">
        <v>180</v>
      </c>
      <c r="AU108" s="147" t="s">
        <v>20</v>
      </c>
      <c r="AV108" s="12" t="s">
        <v>20</v>
      </c>
      <c r="AW108" s="12" t="s">
        <v>36</v>
      </c>
      <c r="AX108" s="12" t="s">
        <v>37</v>
      </c>
      <c r="AY108" s="147" t="s">
        <v>171</v>
      </c>
    </row>
    <row r="109" spans="2:65" s="1" customFormat="1" ht="33" customHeight="1">
      <c r="B109" s="128"/>
      <c r="C109" s="129" t="s">
        <v>201</v>
      </c>
      <c r="D109" s="129" t="s">
        <v>116</v>
      </c>
      <c r="E109" s="130" t="s">
        <v>507</v>
      </c>
      <c r="F109" s="131" t="s">
        <v>508</v>
      </c>
      <c r="G109" s="132" t="s">
        <v>244</v>
      </c>
      <c r="H109" s="133">
        <v>3</v>
      </c>
      <c r="I109" s="134">
        <v>0</v>
      </c>
      <c r="J109" s="134">
        <f>ROUND(I109*H109,2)</f>
        <v>0</v>
      </c>
      <c r="K109" s="135"/>
      <c r="L109" s="29"/>
      <c r="M109" s="136" t="s">
        <v>3</v>
      </c>
      <c r="N109" s="137" t="s">
        <v>48</v>
      </c>
      <c r="O109" s="138">
        <v>4.4429999999999996</v>
      </c>
      <c r="P109" s="138">
        <f>O109*H109</f>
        <v>13.328999999999999</v>
      </c>
      <c r="Q109" s="138">
        <v>0</v>
      </c>
      <c r="R109" s="138">
        <f>Q109*H109</f>
        <v>0</v>
      </c>
      <c r="S109" s="138">
        <v>0</v>
      </c>
      <c r="T109" s="139">
        <f>S109*H109</f>
        <v>0</v>
      </c>
      <c r="AR109" s="140" t="s">
        <v>176</v>
      </c>
      <c r="AT109" s="140" t="s">
        <v>116</v>
      </c>
      <c r="AU109" s="140" t="s">
        <v>20</v>
      </c>
      <c r="AY109" s="16" t="s">
        <v>171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6" t="s">
        <v>37</v>
      </c>
      <c r="BK109" s="141">
        <f>ROUND(I109*H109,2)</f>
        <v>0</v>
      </c>
      <c r="BL109" s="16" t="s">
        <v>176</v>
      </c>
      <c r="BM109" s="140" t="s">
        <v>509</v>
      </c>
    </row>
    <row r="110" spans="2:65" s="1" customFormat="1">
      <c r="B110" s="29"/>
      <c r="D110" s="142" t="s">
        <v>178</v>
      </c>
      <c r="F110" s="143" t="s">
        <v>510</v>
      </c>
      <c r="L110" s="29"/>
      <c r="M110" s="144"/>
      <c r="T110" s="50"/>
      <c r="AT110" s="16" t="s">
        <v>178</v>
      </c>
      <c r="AU110" s="16" t="s">
        <v>20</v>
      </c>
    </row>
    <row r="111" spans="2:65" s="12" customFormat="1">
      <c r="B111" s="145"/>
      <c r="D111" s="146" t="s">
        <v>180</v>
      </c>
      <c r="E111" s="147" t="s">
        <v>3</v>
      </c>
      <c r="F111" s="148" t="s">
        <v>511</v>
      </c>
      <c r="H111" s="149">
        <v>3</v>
      </c>
      <c r="L111" s="145"/>
      <c r="M111" s="150"/>
      <c r="T111" s="151"/>
      <c r="AT111" s="147" t="s">
        <v>180</v>
      </c>
      <c r="AU111" s="147" t="s">
        <v>20</v>
      </c>
      <c r="AV111" s="12" t="s">
        <v>20</v>
      </c>
      <c r="AW111" s="12" t="s">
        <v>36</v>
      </c>
      <c r="AX111" s="12" t="s">
        <v>37</v>
      </c>
      <c r="AY111" s="147" t="s">
        <v>171</v>
      </c>
    </row>
    <row r="112" spans="2:65" s="1" customFormat="1" ht="33" customHeight="1">
      <c r="B112" s="128"/>
      <c r="C112" s="129" t="s">
        <v>209</v>
      </c>
      <c r="D112" s="129" t="s">
        <v>116</v>
      </c>
      <c r="E112" s="130" t="s">
        <v>512</v>
      </c>
      <c r="F112" s="131" t="s">
        <v>513</v>
      </c>
      <c r="G112" s="132" t="s">
        <v>244</v>
      </c>
      <c r="H112" s="133">
        <v>20</v>
      </c>
      <c r="I112" s="134">
        <v>0</v>
      </c>
      <c r="J112" s="134">
        <f>ROUND(I112*H112,2)</f>
        <v>0</v>
      </c>
      <c r="K112" s="135"/>
      <c r="L112" s="29"/>
      <c r="M112" s="136" t="s">
        <v>3</v>
      </c>
      <c r="N112" s="137" t="s">
        <v>48</v>
      </c>
      <c r="O112" s="138">
        <v>6.5380000000000003</v>
      </c>
      <c r="P112" s="138">
        <f>O112*H112</f>
        <v>130.76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176</v>
      </c>
      <c r="AT112" s="140" t="s">
        <v>116</v>
      </c>
      <c r="AU112" s="140" t="s">
        <v>20</v>
      </c>
      <c r="AY112" s="16" t="s">
        <v>171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6" t="s">
        <v>37</v>
      </c>
      <c r="BK112" s="141">
        <f>ROUND(I112*H112,2)</f>
        <v>0</v>
      </c>
      <c r="BL112" s="16" t="s">
        <v>176</v>
      </c>
      <c r="BM112" s="140" t="s">
        <v>514</v>
      </c>
    </row>
    <row r="113" spans="2:65" s="1" customFormat="1">
      <c r="B113" s="29"/>
      <c r="D113" s="142" t="s">
        <v>178</v>
      </c>
      <c r="F113" s="143" t="s">
        <v>515</v>
      </c>
      <c r="L113" s="29"/>
      <c r="M113" s="144"/>
      <c r="T113" s="50"/>
      <c r="AT113" s="16" t="s">
        <v>178</v>
      </c>
      <c r="AU113" s="16" t="s">
        <v>20</v>
      </c>
    </row>
    <row r="114" spans="2:65" s="12" customFormat="1">
      <c r="B114" s="145"/>
      <c r="D114" s="146" t="s">
        <v>180</v>
      </c>
      <c r="E114" s="147" t="s">
        <v>3</v>
      </c>
      <c r="F114" s="148" t="s">
        <v>516</v>
      </c>
      <c r="H114" s="149">
        <v>20</v>
      </c>
      <c r="L114" s="145"/>
      <c r="M114" s="150"/>
      <c r="T114" s="151"/>
      <c r="AT114" s="147" t="s">
        <v>180</v>
      </c>
      <c r="AU114" s="147" t="s">
        <v>20</v>
      </c>
      <c r="AV114" s="12" t="s">
        <v>20</v>
      </c>
      <c r="AW114" s="12" t="s">
        <v>36</v>
      </c>
      <c r="AX114" s="12" t="s">
        <v>37</v>
      </c>
      <c r="AY114" s="147" t="s">
        <v>171</v>
      </c>
    </row>
    <row r="115" spans="2:65" s="1" customFormat="1" ht="33" customHeight="1">
      <c r="B115" s="128"/>
      <c r="C115" s="129" t="s">
        <v>217</v>
      </c>
      <c r="D115" s="129" t="s">
        <v>116</v>
      </c>
      <c r="E115" s="130" t="s">
        <v>517</v>
      </c>
      <c r="F115" s="131" t="s">
        <v>518</v>
      </c>
      <c r="G115" s="132" t="s">
        <v>244</v>
      </c>
      <c r="H115" s="133">
        <v>9</v>
      </c>
      <c r="I115" s="134">
        <v>0</v>
      </c>
      <c r="J115" s="134">
        <f>ROUND(I115*H115,2)</f>
        <v>0</v>
      </c>
      <c r="K115" s="135"/>
      <c r="L115" s="29"/>
      <c r="M115" s="136" t="s">
        <v>3</v>
      </c>
      <c r="N115" s="137" t="s">
        <v>48</v>
      </c>
      <c r="O115" s="138">
        <v>9.4169999999999998</v>
      </c>
      <c r="P115" s="138">
        <f>O115*H115</f>
        <v>84.753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176</v>
      </c>
      <c r="AT115" s="140" t="s">
        <v>116</v>
      </c>
      <c r="AU115" s="140" t="s">
        <v>20</v>
      </c>
      <c r="AY115" s="16" t="s">
        <v>171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6" t="s">
        <v>37</v>
      </c>
      <c r="BK115" s="141">
        <f>ROUND(I115*H115,2)</f>
        <v>0</v>
      </c>
      <c r="BL115" s="16" t="s">
        <v>176</v>
      </c>
      <c r="BM115" s="140" t="s">
        <v>519</v>
      </c>
    </row>
    <row r="116" spans="2:65" s="1" customFormat="1">
      <c r="B116" s="29"/>
      <c r="D116" s="142" t="s">
        <v>178</v>
      </c>
      <c r="F116" s="143" t="s">
        <v>520</v>
      </c>
      <c r="L116" s="29"/>
      <c r="M116" s="144"/>
      <c r="T116" s="50"/>
      <c r="AT116" s="16" t="s">
        <v>178</v>
      </c>
      <c r="AU116" s="16" t="s">
        <v>20</v>
      </c>
    </row>
    <row r="117" spans="2:65" s="12" customFormat="1">
      <c r="B117" s="145"/>
      <c r="D117" s="146" t="s">
        <v>180</v>
      </c>
      <c r="E117" s="147" t="s">
        <v>3</v>
      </c>
      <c r="F117" s="148" t="s">
        <v>521</v>
      </c>
      <c r="H117" s="149">
        <v>9</v>
      </c>
      <c r="L117" s="145"/>
      <c r="M117" s="150"/>
      <c r="T117" s="151"/>
      <c r="AT117" s="147" t="s">
        <v>180</v>
      </c>
      <c r="AU117" s="147" t="s">
        <v>20</v>
      </c>
      <c r="AV117" s="12" t="s">
        <v>20</v>
      </c>
      <c r="AW117" s="12" t="s">
        <v>36</v>
      </c>
      <c r="AX117" s="12" t="s">
        <v>37</v>
      </c>
      <c r="AY117" s="147" t="s">
        <v>171</v>
      </c>
    </row>
    <row r="118" spans="2:65" s="1" customFormat="1" ht="33" customHeight="1">
      <c r="B118" s="128"/>
      <c r="C118" s="129" t="s">
        <v>223</v>
      </c>
      <c r="D118" s="129" t="s">
        <v>116</v>
      </c>
      <c r="E118" s="130" t="s">
        <v>522</v>
      </c>
      <c r="F118" s="131" t="s">
        <v>523</v>
      </c>
      <c r="G118" s="132" t="s">
        <v>244</v>
      </c>
      <c r="H118" s="133">
        <v>5</v>
      </c>
      <c r="I118" s="134">
        <v>0</v>
      </c>
      <c r="J118" s="134">
        <f>ROUND(I118*H118,2)</f>
        <v>0</v>
      </c>
      <c r="K118" s="135"/>
      <c r="L118" s="29"/>
      <c r="M118" s="136" t="s">
        <v>3</v>
      </c>
      <c r="N118" s="137" t="s">
        <v>48</v>
      </c>
      <c r="O118" s="138">
        <v>15.698</v>
      </c>
      <c r="P118" s="138">
        <f>O118*H118</f>
        <v>78.490000000000009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176</v>
      </c>
      <c r="AT118" s="140" t="s">
        <v>116</v>
      </c>
      <c r="AU118" s="140" t="s">
        <v>20</v>
      </c>
      <c r="AY118" s="16" t="s">
        <v>171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6" t="s">
        <v>37</v>
      </c>
      <c r="BK118" s="141">
        <f>ROUND(I118*H118,2)</f>
        <v>0</v>
      </c>
      <c r="BL118" s="16" t="s">
        <v>176</v>
      </c>
      <c r="BM118" s="140" t="s">
        <v>524</v>
      </c>
    </row>
    <row r="119" spans="2:65" s="1" customFormat="1">
      <c r="B119" s="29"/>
      <c r="D119" s="142" t="s">
        <v>178</v>
      </c>
      <c r="F119" s="143" t="s">
        <v>525</v>
      </c>
      <c r="L119" s="29"/>
      <c r="M119" s="144"/>
      <c r="T119" s="50"/>
      <c r="AT119" s="16" t="s">
        <v>178</v>
      </c>
      <c r="AU119" s="16" t="s">
        <v>20</v>
      </c>
    </row>
    <row r="120" spans="2:65" s="12" customFormat="1">
      <c r="B120" s="145"/>
      <c r="D120" s="146" t="s">
        <v>180</v>
      </c>
      <c r="E120" s="147" t="s">
        <v>3</v>
      </c>
      <c r="F120" s="148" t="s">
        <v>506</v>
      </c>
      <c r="H120" s="149">
        <v>5</v>
      </c>
      <c r="L120" s="145"/>
      <c r="M120" s="150"/>
      <c r="T120" s="151"/>
      <c r="AT120" s="147" t="s">
        <v>180</v>
      </c>
      <c r="AU120" s="147" t="s">
        <v>20</v>
      </c>
      <c r="AV120" s="12" t="s">
        <v>20</v>
      </c>
      <c r="AW120" s="12" t="s">
        <v>36</v>
      </c>
      <c r="AX120" s="12" t="s">
        <v>37</v>
      </c>
      <c r="AY120" s="147" t="s">
        <v>171</v>
      </c>
    </row>
    <row r="121" spans="2:65" s="1" customFormat="1" ht="33" customHeight="1">
      <c r="B121" s="128"/>
      <c r="C121" s="129" t="s">
        <v>228</v>
      </c>
      <c r="D121" s="129" t="s">
        <v>116</v>
      </c>
      <c r="E121" s="130" t="s">
        <v>526</v>
      </c>
      <c r="F121" s="131" t="s">
        <v>527</v>
      </c>
      <c r="G121" s="132" t="s">
        <v>244</v>
      </c>
      <c r="H121" s="133">
        <v>3</v>
      </c>
      <c r="I121" s="134">
        <v>0</v>
      </c>
      <c r="J121" s="134">
        <f>ROUND(I121*H121,2)</f>
        <v>0</v>
      </c>
      <c r="K121" s="135"/>
      <c r="L121" s="29"/>
      <c r="M121" s="136" t="s">
        <v>3</v>
      </c>
      <c r="N121" s="137" t="s">
        <v>48</v>
      </c>
      <c r="O121" s="138">
        <v>23.545999999999999</v>
      </c>
      <c r="P121" s="138">
        <f>O121*H121</f>
        <v>70.638000000000005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176</v>
      </c>
      <c r="AT121" s="140" t="s">
        <v>116</v>
      </c>
      <c r="AU121" s="140" t="s">
        <v>20</v>
      </c>
      <c r="AY121" s="16" t="s">
        <v>171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37</v>
      </c>
      <c r="BK121" s="141">
        <f>ROUND(I121*H121,2)</f>
        <v>0</v>
      </c>
      <c r="BL121" s="16" t="s">
        <v>176</v>
      </c>
      <c r="BM121" s="140" t="s">
        <v>528</v>
      </c>
    </row>
    <row r="122" spans="2:65" s="1" customFormat="1">
      <c r="B122" s="29"/>
      <c r="D122" s="142" t="s">
        <v>178</v>
      </c>
      <c r="F122" s="143" t="s">
        <v>529</v>
      </c>
      <c r="L122" s="29"/>
      <c r="M122" s="144"/>
      <c r="T122" s="50"/>
      <c r="AT122" s="16" t="s">
        <v>178</v>
      </c>
      <c r="AU122" s="16" t="s">
        <v>20</v>
      </c>
    </row>
    <row r="123" spans="2:65" s="12" customFormat="1">
      <c r="B123" s="145"/>
      <c r="D123" s="146" t="s">
        <v>180</v>
      </c>
      <c r="E123" s="147" t="s">
        <v>3</v>
      </c>
      <c r="F123" s="148" t="s">
        <v>511</v>
      </c>
      <c r="H123" s="149">
        <v>3</v>
      </c>
      <c r="L123" s="145"/>
      <c r="M123" s="150"/>
      <c r="T123" s="151"/>
      <c r="AT123" s="147" t="s">
        <v>180</v>
      </c>
      <c r="AU123" s="147" t="s">
        <v>20</v>
      </c>
      <c r="AV123" s="12" t="s">
        <v>20</v>
      </c>
      <c r="AW123" s="12" t="s">
        <v>36</v>
      </c>
      <c r="AX123" s="12" t="s">
        <v>37</v>
      </c>
      <c r="AY123" s="147" t="s">
        <v>171</v>
      </c>
    </row>
    <row r="124" spans="2:65" s="1" customFormat="1" ht="33" customHeight="1">
      <c r="B124" s="128"/>
      <c r="C124" s="129" t="s">
        <v>236</v>
      </c>
      <c r="D124" s="129" t="s">
        <v>116</v>
      </c>
      <c r="E124" s="130" t="s">
        <v>530</v>
      </c>
      <c r="F124" s="131" t="s">
        <v>531</v>
      </c>
      <c r="G124" s="132" t="s">
        <v>244</v>
      </c>
      <c r="H124" s="133">
        <v>1</v>
      </c>
      <c r="I124" s="134">
        <v>0</v>
      </c>
      <c r="J124" s="134">
        <f>ROUND(I124*H124,2)</f>
        <v>0</v>
      </c>
      <c r="K124" s="135"/>
      <c r="L124" s="29"/>
      <c r="M124" s="136" t="s">
        <v>3</v>
      </c>
      <c r="N124" s="137" t="s">
        <v>48</v>
      </c>
      <c r="O124" s="138">
        <v>31.396999999999998</v>
      </c>
      <c r="P124" s="138">
        <f>O124*H124</f>
        <v>31.396999999999998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176</v>
      </c>
      <c r="AT124" s="140" t="s">
        <v>116</v>
      </c>
      <c r="AU124" s="140" t="s">
        <v>20</v>
      </c>
      <c r="AY124" s="16" t="s">
        <v>171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6" t="s">
        <v>37</v>
      </c>
      <c r="BK124" s="141">
        <f>ROUND(I124*H124,2)</f>
        <v>0</v>
      </c>
      <c r="BL124" s="16" t="s">
        <v>176</v>
      </c>
      <c r="BM124" s="140" t="s">
        <v>532</v>
      </c>
    </row>
    <row r="125" spans="2:65" s="12" customFormat="1">
      <c r="B125" s="145"/>
      <c r="D125" s="146" t="s">
        <v>180</v>
      </c>
      <c r="E125" s="147" t="s">
        <v>3</v>
      </c>
      <c r="F125" s="148" t="s">
        <v>533</v>
      </c>
      <c r="H125" s="149">
        <v>1</v>
      </c>
      <c r="L125" s="145"/>
      <c r="M125" s="150"/>
      <c r="T125" s="151"/>
      <c r="AT125" s="147" t="s">
        <v>180</v>
      </c>
      <c r="AU125" s="147" t="s">
        <v>20</v>
      </c>
      <c r="AV125" s="12" t="s">
        <v>20</v>
      </c>
      <c r="AW125" s="12" t="s">
        <v>36</v>
      </c>
      <c r="AX125" s="12" t="s">
        <v>37</v>
      </c>
      <c r="AY125" s="147" t="s">
        <v>171</v>
      </c>
    </row>
    <row r="126" spans="2:65" s="1" customFormat="1" ht="33" customHeight="1">
      <c r="B126" s="128"/>
      <c r="C126" s="129" t="s">
        <v>241</v>
      </c>
      <c r="D126" s="129" t="s">
        <v>116</v>
      </c>
      <c r="E126" s="130" t="s">
        <v>534</v>
      </c>
      <c r="F126" s="131" t="s">
        <v>535</v>
      </c>
      <c r="G126" s="132" t="s">
        <v>244</v>
      </c>
      <c r="H126" s="133">
        <v>3</v>
      </c>
      <c r="I126" s="134">
        <v>0</v>
      </c>
      <c r="J126" s="134">
        <f>ROUND(I126*H126,2)</f>
        <v>0</v>
      </c>
      <c r="K126" s="135"/>
      <c r="L126" s="29"/>
      <c r="M126" s="136" t="s">
        <v>3</v>
      </c>
      <c r="N126" s="137" t="s">
        <v>48</v>
      </c>
      <c r="O126" s="138">
        <v>0.40300000000000002</v>
      </c>
      <c r="P126" s="138">
        <f>O126*H126</f>
        <v>1.2090000000000001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176</v>
      </c>
      <c r="AT126" s="140" t="s">
        <v>116</v>
      </c>
      <c r="AU126" s="140" t="s">
        <v>20</v>
      </c>
      <c r="AY126" s="16" t="s">
        <v>171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37</v>
      </c>
      <c r="BK126" s="141">
        <f>ROUND(I126*H126,2)</f>
        <v>0</v>
      </c>
      <c r="BL126" s="16" t="s">
        <v>176</v>
      </c>
      <c r="BM126" s="140" t="s">
        <v>536</v>
      </c>
    </row>
    <row r="127" spans="2:65" s="1" customFormat="1">
      <c r="B127" s="29"/>
      <c r="D127" s="142" t="s">
        <v>178</v>
      </c>
      <c r="F127" s="143" t="s">
        <v>537</v>
      </c>
      <c r="L127" s="29"/>
      <c r="M127" s="144"/>
      <c r="T127" s="50"/>
      <c r="AT127" s="16" t="s">
        <v>178</v>
      </c>
      <c r="AU127" s="16" t="s">
        <v>20</v>
      </c>
    </row>
    <row r="128" spans="2:65" s="12" customFormat="1">
      <c r="B128" s="145"/>
      <c r="D128" s="146" t="s">
        <v>180</v>
      </c>
      <c r="E128" s="147" t="s">
        <v>3</v>
      </c>
      <c r="F128" s="148" t="s">
        <v>511</v>
      </c>
      <c r="H128" s="149">
        <v>3</v>
      </c>
      <c r="L128" s="145"/>
      <c r="M128" s="150"/>
      <c r="T128" s="151"/>
      <c r="AT128" s="147" t="s">
        <v>180</v>
      </c>
      <c r="AU128" s="147" t="s">
        <v>20</v>
      </c>
      <c r="AV128" s="12" t="s">
        <v>20</v>
      </c>
      <c r="AW128" s="12" t="s">
        <v>36</v>
      </c>
      <c r="AX128" s="12" t="s">
        <v>37</v>
      </c>
      <c r="AY128" s="147" t="s">
        <v>171</v>
      </c>
    </row>
    <row r="129" spans="2:65" s="1" customFormat="1" ht="33" customHeight="1">
      <c r="B129" s="128"/>
      <c r="C129" s="129" t="s">
        <v>248</v>
      </c>
      <c r="D129" s="129" t="s">
        <v>116</v>
      </c>
      <c r="E129" s="130" t="s">
        <v>538</v>
      </c>
      <c r="F129" s="131" t="s">
        <v>539</v>
      </c>
      <c r="G129" s="132" t="s">
        <v>244</v>
      </c>
      <c r="H129" s="133">
        <v>16</v>
      </c>
      <c r="I129" s="134">
        <v>0</v>
      </c>
      <c r="J129" s="134">
        <f>ROUND(I129*H129,2)</f>
        <v>0</v>
      </c>
      <c r="K129" s="135"/>
      <c r="L129" s="29"/>
      <c r="M129" s="136" t="s">
        <v>3</v>
      </c>
      <c r="N129" s="137" t="s">
        <v>48</v>
      </c>
      <c r="O129" s="138">
        <v>0.94099999999999995</v>
      </c>
      <c r="P129" s="138">
        <f>O129*H129</f>
        <v>15.055999999999999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176</v>
      </c>
      <c r="AT129" s="140" t="s">
        <v>116</v>
      </c>
      <c r="AU129" s="140" t="s">
        <v>20</v>
      </c>
      <c r="AY129" s="16" t="s">
        <v>171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37</v>
      </c>
      <c r="BK129" s="141">
        <f>ROUND(I129*H129,2)</f>
        <v>0</v>
      </c>
      <c r="BL129" s="16" t="s">
        <v>176</v>
      </c>
      <c r="BM129" s="140" t="s">
        <v>540</v>
      </c>
    </row>
    <row r="130" spans="2:65" s="1" customFormat="1">
      <c r="B130" s="29"/>
      <c r="D130" s="142" t="s">
        <v>178</v>
      </c>
      <c r="F130" s="143" t="s">
        <v>541</v>
      </c>
      <c r="L130" s="29"/>
      <c r="M130" s="144"/>
      <c r="T130" s="50"/>
      <c r="AT130" s="16" t="s">
        <v>178</v>
      </c>
      <c r="AU130" s="16" t="s">
        <v>20</v>
      </c>
    </row>
    <row r="131" spans="2:65" s="12" customFormat="1">
      <c r="B131" s="145"/>
      <c r="D131" s="146" t="s">
        <v>180</v>
      </c>
      <c r="E131" s="147" t="s">
        <v>3</v>
      </c>
      <c r="F131" s="148" t="s">
        <v>542</v>
      </c>
      <c r="H131" s="149">
        <v>16</v>
      </c>
      <c r="L131" s="145"/>
      <c r="M131" s="150"/>
      <c r="T131" s="151"/>
      <c r="AT131" s="147" t="s">
        <v>180</v>
      </c>
      <c r="AU131" s="147" t="s">
        <v>20</v>
      </c>
      <c r="AV131" s="12" t="s">
        <v>20</v>
      </c>
      <c r="AW131" s="12" t="s">
        <v>36</v>
      </c>
      <c r="AX131" s="12" t="s">
        <v>37</v>
      </c>
      <c r="AY131" s="147" t="s">
        <v>171</v>
      </c>
    </row>
    <row r="132" spans="2:65" s="11" customFormat="1" ht="22.9" customHeight="1">
      <c r="B132" s="117"/>
      <c r="D132" s="118" t="s">
        <v>76</v>
      </c>
      <c r="E132" s="126" t="s">
        <v>543</v>
      </c>
      <c r="F132" s="126" t="s">
        <v>544</v>
      </c>
      <c r="J132" s="127">
        <f>BK132</f>
        <v>0</v>
      </c>
      <c r="L132" s="117"/>
      <c r="M132" s="121"/>
      <c r="P132" s="122">
        <f>SUM(P133:P134)</f>
        <v>0.36054000000000003</v>
      </c>
      <c r="R132" s="122">
        <f>SUM(R133:R134)</f>
        <v>0</v>
      </c>
      <c r="T132" s="123">
        <f>SUM(T133:T134)</f>
        <v>0</v>
      </c>
      <c r="AR132" s="118" t="s">
        <v>37</v>
      </c>
      <c r="AT132" s="124" t="s">
        <v>76</v>
      </c>
      <c r="AU132" s="124" t="s">
        <v>37</v>
      </c>
      <c r="AY132" s="118" t="s">
        <v>171</v>
      </c>
      <c r="BK132" s="125">
        <f>SUM(BK133:BK134)</f>
        <v>0</v>
      </c>
    </row>
    <row r="133" spans="2:65" s="1" customFormat="1" ht="24.2" customHeight="1">
      <c r="B133" s="128"/>
      <c r="C133" s="129" t="s">
        <v>253</v>
      </c>
      <c r="D133" s="129" t="s">
        <v>116</v>
      </c>
      <c r="E133" s="130" t="s">
        <v>545</v>
      </c>
      <c r="F133" s="131" t="s">
        <v>546</v>
      </c>
      <c r="G133" s="132" t="s">
        <v>275</v>
      </c>
      <c r="H133" s="133">
        <v>0.18</v>
      </c>
      <c r="I133" s="134">
        <v>0</v>
      </c>
      <c r="J133" s="134">
        <f>ROUND(I133*H133,2)</f>
        <v>0</v>
      </c>
      <c r="K133" s="135"/>
      <c r="L133" s="29"/>
      <c r="M133" s="136" t="s">
        <v>3</v>
      </c>
      <c r="N133" s="137" t="s">
        <v>48</v>
      </c>
      <c r="O133" s="138">
        <v>2.0030000000000001</v>
      </c>
      <c r="P133" s="138">
        <f>O133*H133</f>
        <v>0.36054000000000003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AR133" s="140" t="s">
        <v>176</v>
      </c>
      <c r="AT133" s="140" t="s">
        <v>116</v>
      </c>
      <c r="AU133" s="140" t="s">
        <v>20</v>
      </c>
      <c r="AY133" s="16" t="s">
        <v>171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6" t="s">
        <v>37</v>
      </c>
      <c r="BK133" s="141">
        <f>ROUND(I133*H133,2)</f>
        <v>0</v>
      </c>
      <c r="BL133" s="16" t="s">
        <v>176</v>
      </c>
      <c r="BM133" s="140" t="s">
        <v>547</v>
      </c>
    </row>
    <row r="134" spans="2:65" s="1" customFormat="1">
      <c r="B134" s="29"/>
      <c r="D134" s="142" t="s">
        <v>178</v>
      </c>
      <c r="F134" s="143" t="s">
        <v>548</v>
      </c>
      <c r="L134" s="29"/>
      <c r="M134" s="144"/>
      <c r="T134" s="50"/>
      <c r="AT134" s="16" t="s">
        <v>178</v>
      </c>
      <c r="AU134" s="16" t="s">
        <v>20</v>
      </c>
    </row>
    <row r="135" spans="2:65" s="11" customFormat="1" ht="25.9" customHeight="1">
      <c r="B135" s="117"/>
      <c r="D135" s="118" t="s">
        <v>76</v>
      </c>
      <c r="E135" s="119" t="s">
        <v>344</v>
      </c>
      <c r="F135" s="119" t="s">
        <v>345</v>
      </c>
      <c r="J135" s="120">
        <f>BK135</f>
        <v>0</v>
      </c>
      <c r="L135" s="117"/>
      <c r="M135" s="121"/>
      <c r="P135" s="122">
        <f>P136+P140+P144+P151+P158</f>
        <v>0</v>
      </c>
      <c r="R135" s="122">
        <f>R136+R140+R144+R151+R158</f>
        <v>0</v>
      </c>
      <c r="T135" s="123">
        <f>T136+T140+T144+T151+T158</f>
        <v>0</v>
      </c>
      <c r="AR135" s="118" t="s">
        <v>201</v>
      </c>
      <c r="AT135" s="124" t="s">
        <v>76</v>
      </c>
      <c r="AU135" s="124" t="s">
        <v>77</v>
      </c>
      <c r="AY135" s="118" t="s">
        <v>171</v>
      </c>
      <c r="BK135" s="125">
        <f>BK136+BK140+BK144+BK151+BK158</f>
        <v>0</v>
      </c>
    </row>
    <row r="136" spans="2:65" s="11" customFormat="1" ht="22.9" customHeight="1">
      <c r="B136" s="117"/>
      <c r="D136" s="118" t="s">
        <v>76</v>
      </c>
      <c r="E136" s="126" t="s">
        <v>346</v>
      </c>
      <c r="F136" s="126" t="s">
        <v>347</v>
      </c>
      <c r="J136" s="127">
        <f>BK136</f>
        <v>0</v>
      </c>
      <c r="L136" s="117"/>
      <c r="M136" s="121"/>
      <c r="P136" s="122">
        <f>SUM(P137:P139)</f>
        <v>0</v>
      </c>
      <c r="R136" s="122">
        <f>SUM(R137:R139)</f>
        <v>0</v>
      </c>
      <c r="T136" s="123">
        <f>SUM(T137:T139)</f>
        <v>0</v>
      </c>
      <c r="AR136" s="118" t="s">
        <v>201</v>
      </c>
      <c r="AT136" s="124" t="s">
        <v>76</v>
      </c>
      <c r="AU136" s="124" t="s">
        <v>37</v>
      </c>
      <c r="AY136" s="118" t="s">
        <v>171</v>
      </c>
      <c r="BK136" s="125">
        <f>SUM(BK137:BK139)</f>
        <v>0</v>
      </c>
    </row>
    <row r="137" spans="2:65" s="1" customFormat="1" ht="16.5" customHeight="1">
      <c r="B137" s="128"/>
      <c r="C137" s="129" t="s">
        <v>259</v>
      </c>
      <c r="D137" s="129" t="s">
        <v>116</v>
      </c>
      <c r="E137" s="130" t="s">
        <v>349</v>
      </c>
      <c r="F137" s="131" t="s">
        <v>347</v>
      </c>
      <c r="G137" s="132" t="s">
        <v>350</v>
      </c>
      <c r="H137" s="133">
        <v>1</v>
      </c>
      <c r="I137" s="134">
        <v>0</v>
      </c>
      <c r="J137" s="134">
        <f>ROUND(I137*H137,2)</f>
        <v>0</v>
      </c>
      <c r="K137" s="135"/>
      <c r="L137" s="29"/>
      <c r="M137" s="136" t="s">
        <v>3</v>
      </c>
      <c r="N137" s="137" t="s">
        <v>48</v>
      </c>
      <c r="O137" s="138">
        <v>0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351</v>
      </c>
      <c r="AT137" s="140" t="s">
        <v>116</v>
      </c>
      <c r="AU137" s="140" t="s">
        <v>20</v>
      </c>
      <c r="AY137" s="16" t="s">
        <v>171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37</v>
      </c>
      <c r="BK137" s="141">
        <f>ROUND(I137*H137,2)</f>
        <v>0</v>
      </c>
      <c r="BL137" s="16" t="s">
        <v>351</v>
      </c>
      <c r="BM137" s="140" t="s">
        <v>549</v>
      </c>
    </row>
    <row r="138" spans="2:65" s="1" customFormat="1">
      <c r="B138" s="29"/>
      <c r="D138" s="142" t="s">
        <v>178</v>
      </c>
      <c r="F138" s="143" t="s">
        <v>353</v>
      </c>
      <c r="L138" s="29"/>
      <c r="M138" s="144"/>
      <c r="T138" s="50"/>
      <c r="AT138" s="16" t="s">
        <v>178</v>
      </c>
      <c r="AU138" s="16" t="s">
        <v>20</v>
      </c>
    </row>
    <row r="139" spans="2:65" s="1" customFormat="1" ht="58.5">
      <c r="B139" s="29"/>
      <c r="D139" s="146" t="s">
        <v>134</v>
      </c>
      <c r="F139" s="158" t="s">
        <v>354</v>
      </c>
      <c r="L139" s="29"/>
      <c r="M139" s="144"/>
      <c r="T139" s="50"/>
      <c r="AT139" s="16" t="s">
        <v>134</v>
      </c>
      <c r="AU139" s="16" t="s">
        <v>20</v>
      </c>
    </row>
    <row r="140" spans="2:65" s="11" customFormat="1" ht="22.9" customHeight="1">
      <c r="B140" s="117"/>
      <c r="D140" s="118" t="s">
        <v>76</v>
      </c>
      <c r="E140" s="126" t="s">
        <v>355</v>
      </c>
      <c r="F140" s="126" t="s">
        <v>356</v>
      </c>
      <c r="J140" s="127">
        <f>BK140</f>
        <v>0</v>
      </c>
      <c r="L140" s="117"/>
      <c r="M140" s="121"/>
      <c r="P140" s="122">
        <f>SUM(P141:P143)</f>
        <v>0</v>
      </c>
      <c r="R140" s="122">
        <f>SUM(R141:R143)</f>
        <v>0</v>
      </c>
      <c r="T140" s="123">
        <f>SUM(T141:T143)</f>
        <v>0</v>
      </c>
      <c r="AR140" s="118" t="s">
        <v>201</v>
      </c>
      <c r="AT140" s="124" t="s">
        <v>76</v>
      </c>
      <c r="AU140" s="124" t="s">
        <v>37</v>
      </c>
      <c r="AY140" s="118" t="s">
        <v>171</v>
      </c>
      <c r="BK140" s="125">
        <f>SUM(BK141:BK143)</f>
        <v>0</v>
      </c>
    </row>
    <row r="141" spans="2:65" s="1" customFormat="1" ht="16.5" customHeight="1">
      <c r="B141" s="128"/>
      <c r="C141" s="129" t="s">
        <v>9</v>
      </c>
      <c r="D141" s="129" t="s">
        <v>116</v>
      </c>
      <c r="E141" s="130" t="s">
        <v>358</v>
      </c>
      <c r="F141" s="131" t="s">
        <v>356</v>
      </c>
      <c r="G141" s="132" t="s">
        <v>350</v>
      </c>
      <c r="H141" s="133">
        <v>1</v>
      </c>
      <c r="I141" s="134">
        <v>0</v>
      </c>
      <c r="J141" s="134">
        <f>ROUND(I141*H141,2)</f>
        <v>0</v>
      </c>
      <c r="K141" s="135"/>
      <c r="L141" s="29"/>
      <c r="M141" s="136" t="s">
        <v>3</v>
      </c>
      <c r="N141" s="137" t="s">
        <v>48</v>
      </c>
      <c r="O141" s="138">
        <v>0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351</v>
      </c>
      <c r="AT141" s="140" t="s">
        <v>116</v>
      </c>
      <c r="AU141" s="140" t="s">
        <v>20</v>
      </c>
      <c r="AY141" s="16" t="s">
        <v>171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37</v>
      </c>
      <c r="BK141" s="141">
        <f>ROUND(I141*H141,2)</f>
        <v>0</v>
      </c>
      <c r="BL141" s="16" t="s">
        <v>351</v>
      </c>
      <c r="BM141" s="140" t="s">
        <v>550</v>
      </c>
    </row>
    <row r="142" spans="2:65" s="1" customFormat="1">
      <c r="B142" s="29"/>
      <c r="D142" s="142" t="s">
        <v>178</v>
      </c>
      <c r="F142" s="143" t="s">
        <v>360</v>
      </c>
      <c r="L142" s="29"/>
      <c r="M142" s="144"/>
      <c r="T142" s="50"/>
      <c r="AT142" s="16" t="s">
        <v>178</v>
      </c>
      <c r="AU142" s="16" t="s">
        <v>20</v>
      </c>
    </row>
    <row r="143" spans="2:65" s="1" customFormat="1" ht="126.75">
      <c r="B143" s="29"/>
      <c r="D143" s="146" t="s">
        <v>134</v>
      </c>
      <c r="F143" s="158" t="s">
        <v>361</v>
      </c>
      <c r="L143" s="29"/>
      <c r="M143" s="144"/>
      <c r="T143" s="50"/>
      <c r="AT143" s="16" t="s">
        <v>134</v>
      </c>
      <c r="AU143" s="16" t="s">
        <v>20</v>
      </c>
    </row>
    <row r="144" spans="2:65" s="11" customFormat="1" ht="22.9" customHeight="1">
      <c r="B144" s="117"/>
      <c r="D144" s="118" t="s">
        <v>76</v>
      </c>
      <c r="E144" s="126" t="s">
        <v>362</v>
      </c>
      <c r="F144" s="126" t="s">
        <v>363</v>
      </c>
      <c r="J144" s="127">
        <f>BK144</f>
        <v>0</v>
      </c>
      <c r="L144" s="117"/>
      <c r="M144" s="121"/>
      <c r="P144" s="122">
        <f>SUM(P145:P150)</f>
        <v>0</v>
      </c>
      <c r="R144" s="122">
        <f>SUM(R145:R150)</f>
        <v>0</v>
      </c>
      <c r="T144" s="123">
        <f>SUM(T145:T150)</f>
        <v>0</v>
      </c>
      <c r="AR144" s="118" t="s">
        <v>201</v>
      </c>
      <c r="AT144" s="124" t="s">
        <v>76</v>
      </c>
      <c r="AU144" s="124" t="s">
        <v>37</v>
      </c>
      <c r="AY144" s="118" t="s">
        <v>171</v>
      </c>
      <c r="BK144" s="125">
        <f>SUM(BK145:BK150)</f>
        <v>0</v>
      </c>
    </row>
    <row r="145" spans="2:65" s="1" customFormat="1" ht="16.5" customHeight="1">
      <c r="B145" s="128"/>
      <c r="C145" s="129" t="s">
        <v>272</v>
      </c>
      <c r="D145" s="129" t="s">
        <v>116</v>
      </c>
      <c r="E145" s="130" t="s">
        <v>365</v>
      </c>
      <c r="F145" s="131" t="s">
        <v>363</v>
      </c>
      <c r="G145" s="132" t="s">
        <v>366</v>
      </c>
      <c r="H145" s="133">
        <v>3839.114</v>
      </c>
      <c r="I145" s="134">
        <v>0</v>
      </c>
      <c r="J145" s="134">
        <f>ROUND(I145*H145,2)</f>
        <v>0</v>
      </c>
      <c r="K145" s="135"/>
      <c r="L145" s="29"/>
      <c r="M145" s="136" t="s">
        <v>3</v>
      </c>
      <c r="N145" s="137" t="s">
        <v>48</v>
      </c>
      <c r="O145" s="138">
        <v>0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351</v>
      </c>
      <c r="AT145" s="140" t="s">
        <v>116</v>
      </c>
      <c r="AU145" s="140" t="s">
        <v>20</v>
      </c>
      <c r="AY145" s="16" t="s">
        <v>171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37</v>
      </c>
      <c r="BK145" s="141">
        <f>ROUND(I145*H145,2)</f>
        <v>0</v>
      </c>
      <c r="BL145" s="16" t="s">
        <v>351</v>
      </c>
      <c r="BM145" s="140" t="s">
        <v>551</v>
      </c>
    </row>
    <row r="146" spans="2:65" s="1" customFormat="1">
      <c r="B146" s="29"/>
      <c r="D146" s="142" t="s">
        <v>178</v>
      </c>
      <c r="F146" s="143" t="s">
        <v>368</v>
      </c>
      <c r="L146" s="29"/>
      <c r="M146" s="144"/>
      <c r="T146" s="50"/>
      <c r="AT146" s="16" t="s">
        <v>178</v>
      </c>
      <c r="AU146" s="16" t="s">
        <v>20</v>
      </c>
    </row>
    <row r="147" spans="2:65" s="1" customFormat="1" ht="175.5">
      <c r="B147" s="29"/>
      <c r="D147" s="146" t="s">
        <v>134</v>
      </c>
      <c r="F147" s="158" t="s">
        <v>369</v>
      </c>
      <c r="L147" s="29"/>
      <c r="M147" s="144"/>
      <c r="T147" s="50"/>
      <c r="AT147" s="16" t="s">
        <v>134</v>
      </c>
      <c r="AU147" s="16" t="s">
        <v>20</v>
      </c>
    </row>
    <row r="148" spans="2:65" s="1" customFormat="1" ht="16.5" customHeight="1">
      <c r="B148" s="128"/>
      <c r="C148" s="129" t="s">
        <v>279</v>
      </c>
      <c r="D148" s="129" t="s">
        <v>116</v>
      </c>
      <c r="E148" s="130" t="s">
        <v>371</v>
      </c>
      <c r="F148" s="131" t="s">
        <v>372</v>
      </c>
      <c r="G148" s="132" t="s">
        <v>350</v>
      </c>
      <c r="H148" s="133">
        <v>1</v>
      </c>
      <c r="I148" s="134">
        <v>0</v>
      </c>
      <c r="J148" s="134">
        <f>ROUND(I148*H148,2)</f>
        <v>0</v>
      </c>
      <c r="K148" s="135"/>
      <c r="L148" s="29"/>
      <c r="M148" s="136" t="s">
        <v>3</v>
      </c>
      <c r="N148" s="137" t="s">
        <v>48</v>
      </c>
      <c r="O148" s="138">
        <v>0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351</v>
      </c>
      <c r="AT148" s="140" t="s">
        <v>116</v>
      </c>
      <c r="AU148" s="140" t="s">
        <v>20</v>
      </c>
      <c r="AY148" s="16" t="s">
        <v>171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37</v>
      </c>
      <c r="BK148" s="141">
        <f>ROUND(I148*H148,2)</f>
        <v>0</v>
      </c>
      <c r="BL148" s="16" t="s">
        <v>351</v>
      </c>
      <c r="BM148" s="140" t="s">
        <v>552</v>
      </c>
    </row>
    <row r="149" spans="2:65" s="1" customFormat="1">
      <c r="B149" s="29"/>
      <c r="D149" s="142" t="s">
        <v>178</v>
      </c>
      <c r="F149" s="143" t="s">
        <v>374</v>
      </c>
      <c r="L149" s="29"/>
      <c r="M149" s="144"/>
      <c r="T149" s="50"/>
      <c r="AT149" s="16" t="s">
        <v>178</v>
      </c>
      <c r="AU149" s="16" t="s">
        <v>20</v>
      </c>
    </row>
    <row r="150" spans="2:65" s="1" customFormat="1" ht="48.75">
      <c r="B150" s="29"/>
      <c r="D150" s="146" t="s">
        <v>134</v>
      </c>
      <c r="F150" s="158" t="s">
        <v>375</v>
      </c>
      <c r="L150" s="29"/>
      <c r="M150" s="144"/>
      <c r="T150" s="50"/>
      <c r="AT150" s="16" t="s">
        <v>134</v>
      </c>
      <c r="AU150" s="16" t="s">
        <v>20</v>
      </c>
    </row>
    <row r="151" spans="2:65" s="11" customFormat="1" ht="22.9" customHeight="1">
      <c r="B151" s="117"/>
      <c r="D151" s="118" t="s">
        <v>76</v>
      </c>
      <c r="E151" s="126" t="s">
        <v>376</v>
      </c>
      <c r="F151" s="126" t="s">
        <v>377</v>
      </c>
      <c r="J151" s="127">
        <f>BK151</f>
        <v>0</v>
      </c>
      <c r="L151" s="117"/>
      <c r="M151" s="121"/>
      <c r="P151" s="122">
        <f>SUM(P152:P157)</f>
        <v>0</v>
      </c>
      <c r="R151" s="122">
        <f>SUM(R152:R157)</f>
        <v>0</v>
      </c>
      <c r="T151" s="123">
        <f>SUM(T152:T157)</f>
        <v>0</v>
      </c>
      <c r="AR151" s="118" t="s">
        <v>201</v>
      </c>
      <c r="AT151" s="124" t="s">
        <v>76</v>
      </c>
      <c r="AU151" s="124" t="s">
        <v>37</v>
      </c>
      <c r="AY151" s="118" t="s">
        <v>171</v>
      </c>
      <c r="BK151" s="125">
        <f>SUM(BK152:BK157)</f>
        <v>0</v>
      </c>
    </row>
    <row r="152" spans="2:65" s="1" customFormat="1" ht="16.5" customHeight="1">
      <c r="B152" s="128"/>
      <c r="C152" s="129" t="s">
        <v>286</v>
      </c>
      <c r="D152" s="129" t="s">
        <v>116</v>
      </c>
      <c r="E152" s="130" t="s">
        <v>379</v>
      </c>
      <c r="F152" s="131" t="s">
        <v>377</v>
      </c>
      <c r="G152" s="132" t="s">
        <v>366</v>
      </c>
      <c r="H152" s="133">
        <v>3839.114</v>
      </c>
      <c r="I152" s="134">
        <v>0</v>
      </c>
      <c r="J152" s="134">
        <f>ROUND(I152*H152,2)</f>
        <v>0</v>
      </c>
      <c r="K152" s="135"/>
      <c r="L152" s="29"/>
      <c r="M152" s="136" t="s">
        <v>3</v>
      </c>
      <c r="N152" s="137" t="s">
        <v>48</v>
      </c>
      <c r="O152" s="138">
        <v>0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351</v>
      </c>
      <c r="AT152" s="140" t="s">
        <v>116</v>
      </c>
      <c r="AU152" s="140" t="s">
        <v>20</v>
      </c>
      <c r="AY152" s="16" t="s">
        <v>171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37</v>
      </c>
      <c r="BK152" s="141">
        <f>ROUND(I152*H152,2)</f>
        <v>0</v>
      </c>
      <c r="BL152" s="16" t="s">
        <v>351</v>
      </c>
      <c r="BM152" s="140" t="s">
        <v>553</v>
      </c>
    </row>
    <row r="153" spans="2:65" s="1" customFormat="1">
      <c r="B153" s="29"/>
      <c r="D153" s="142" t="s">
        <v>178</v>
      </c>
      <c r="F153" s="143" t="s">
        <v>381</v>
      </c>
      <c r="L153" s="29"/>
      <c r="M153" s="144"/>
      <c r="T153" s="50"/>
      <c r="AT153" s="16" t="s">
        <v>178</v>
      </c>
      <c r="AU153" s="16" t="s">
        <v>20</v>
      </c>
    </row>
    <row r="154" spans="2:65" s="1" customFormat="1" ht="16.5" customHeight="1">
      <c r="B154" s="128"/>
      <c r="C154" s="129" t="s">
        <v>292</v>
      </c>
      <c r="D154" s="129" t="s">
        <v>116</v>
      </c>
      <c r="E154" s="130" t="s">
        <v>383</v>
      </c>
      <c r="F154" s="131" t="s">
        <v>384</v>
      </c>
      <c r="G154" s="132" t="s">
        <v>366</v>
      </c>
      <c r="H154" s="133">
        <v>3839.114</v>
      </c>
      <c r="I154" s="134">
        <v>0</v>
      </c>
      <c r="J154" s="134">
        <f>ROUND(I154*H154,2)</f>
        <v>0</v>
      </c>
      <c r="K154" s="135"/>
      <c r="L154" s="29"/>
      <c r="M154" s="136" t="s">
        <v>3</v>
      </c>
      <c r="N154" s="137" t="s">
        <v>48</v>
      </c>
      <c r="O154" s="138">
        <v>0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351</v>
      </c>
      <c r="AT154" s="140" t="s">
        <v>116</v>
      </c>
      <c r="AU154" s="140" t="s">
        <v>20</v>
      </c>
      <c r="AY154" s="16" t="s">
        <v>171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37</v>
      </c>
      <c r="BK154" s="141">
        <f>ROUND(I154*H154,2)</f>
        <v>0</v>
      </c>
      <c r="BL154" s="16" t="s">
        <v>351</v>
      </c>
      <c r="BM154" s="140" t="s">
        <v>554</v>
      </c>
    </row>
    <row r="155" spans="2:65" s="1" customFormat="1">
      <c r="B155" s="29"/>
      <c r="D155" s="142" t="s">
        <v>178</v>
      </c>
      <c r="F155" s="143" t="s">
        <v>386</v>
      </c>
      <c r="L155" s="29"/>
      <c r="M155" s="144"/>
      <c r="T155" s="50"/>
      <c r="AT155" s="16" t="s">
        <v>178</v>
      </c>
      <c r="AU155" s="16" t="s">
        <v>20</v>
      </c>
    </row>
    <row r="156" spans="2:65" s="1" customFormat="1" ht="16.5" customHeight="1">
      <c r="B156" s="128"/>
      <c r="C156" s="129" t="s">
        <v>298</v>
      </c>
      <c r="D156" s="129" t="s">
        <v>116</v>
      </c>
      <c r="E156" s="130" t="s">
        <v>388</v>
      </c>
      <c r="F156" s="131" t="s">
        <v>389</v>
      </c>
      <c r="G156" s="132" t="s">
        <v>366</v>
      </c>
      <c r="H156" s="133">
        <v>3839.114</v>
      </c>
      <c r="I156" s="134">
        <v>0</v>
      </c>
      <c r="J156" s="134">
        <f>ROUND(I156*H156,2)</f>
        <v>0</v>
      </c>
      <c r="K156" s="135"/>
      <c r="L156" s="29"/>
      <c r="M156" s="136" t="s">
        <v>3</v>
      </c>
      <c r="N156" s="137" t="s">
        <v>48</v>
      </c>
      <c r="O156" s="138">
        <v>0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351</v>
      </c>
      <c r="AT156" s="140" t="s">
        <v>116</v>
      </c>
      <c r="AU156" s="140" t="s">
        <v>20</v>
      </c>
      <c r="AY156" s="16" t="s">
        <v>171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37</v>
      </c>
      <c r="BK156" s="141">
        <f>ROUND(I156*H156,2)</f>
        <v>0</v>
      </c>
      <c r="BL156" s="16" t="s">
        <v>351</v>
      </c>
      <c r="BM156" s="140" t="s">
        <v>555</v>
      </c>
    </row>
    <row r="157" spans="2:65" s="1" customFormat="1">
      <c r="B157" s="29"/>
      <c r="D157" s="142" t="s">
        <v>178</v>
      </c>
      <c r="F157" s="143" t="s">
        <v>391</v>
      </c>
      <c r="L157" s="29"/>
      <c r="M157" s="144"/>
      <c r="T157" s="50"/>
      <c r="AT157" s="16" t="s">
        <v>178</v>
      </c>
      <c r="AU157" s="16" t="s">
        <v>20</v>
      </c>
    </row>
    <row r="158" spans="2:65" s="11" customFormat="1" ht="22.9" customHeight="1">
      <c r="B158" s="117"/>
      <c r="D158" s="118" t="s">
        <v>76</v>
      </c>
      <c r="E158" s="126" t="s">
        <v>392</v>
      </c>
      <c r="F158" s="126" t="s">
        <v>393</v>
      </c>
      <c r="J158" s="127">
        <f>BK158</f>
        <v>0</v>
      </c>
      <c r="L158" s="117"/>
      <c r="M158" s="121"/>
      <c r="P158" s="122">
        <f>SUM(P159:P161)</f>
        <v>0</v>
      </c>
      <c r="R158" s="122">
        <f>SUM(R159:R161)</f>
        <v>0</v>
      </c>
      <c r="T158" s="123">
        <f>SUM(T159:T161)</f>
        <v>0</v>
      </c>
      <c r="AR158" s="118" t="s">
        <v>201</v>
      </c>
      <c r="AT158" s="124" t="s">
        <v>76</v>
      </c>
      <c r="AU158" s="124" t="s">
        <v>37</v>
      </c>
      <c r="AY158" s="118" t="s">
        <v>171</v>
      </c>
      <c r="BK158" s="125">
        <f>SUM(BK159:BK161)</f>
        <v>0</v>
      </c>
    </row>
    <row r="159" spans="2:65" s="1" customFormat="1" ht="16.5" customHeight="1">
      <c r="B159" s="128"/>
      <c r="C159" s="129" t="s">
        <v>8</v>
      </c>
      <c r="D159" s="129" t="s">
        <v>116</v>
      </c>
      <c r="E159" s="130" t="s">
        <v>395</v>
      </c>
      <c r="F159" s="131" t="s">
        <v>393</v>
      </c>
      <c r="G159" s="132" t="s">
        <v>366</v>
      </c>
      <c r="H159" s="133">
        <v>3839.114</v>
      </c>
      <c r="I159" s="134">
        <v>0</v>
      </c>
      <c r="J159" s="134">
        <f>ROUND(I159*H159,2)</f>
        <v>0</v>
      </c>
      <c r="K159" s="135"/>
      <c r="L159" s="29"/>
      <c r="M159" s="136" t="s">
        <v>3</v>
      </c>
      <c r="N159" s="137" t="s">
        <v>48</v>
      </c>
      <c r="O159" s="138">
        <v>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351</v>
      </c>
      <c r="AT159" s="140" t="s">
        <v>116</v>
      </c>
      <c r="AU159" s="140" t="s">
        <v>20</v>
      </c>
      <c r="AY159" s="16" t="s">
        <v>171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37</v>
      </c>
      <c r="BK159" s="141">
        <f>ROUND(I159*H159,2)</f>
        <v>0</v>
      </c>
      <c r="BL159" s="16" t="s">
        <v>351</v>
      </c>
      <c r="BM159" s="140" t="s">
        <v>556</v>
      </c>
    </row>
    <row r="160" spans="2:65" s="1" customFormat="1">
      <c r="B160" s="29"/>
      <c r="D160" s="142" t="s">
        <v>178</v>
      </c>
      <c r="F160" s="143" t="s">
        <v>397</v>
      </c>
      <c r="L160" s="29"/>
      <c r="M160" s="144"/>
      <c r="T160" s="50"/>
      <c r="AT160" s="16" t="s">
        <v>178</v>
      </c>
      <c r="AU160" s="16" t="s">
        <v>20</v>
      </c>
    </row>
    <row r="161" spans="2:47" s="1" customFormat="1" ht="29.25">
      <c r="B161" s="29"/>
      <c r="D161" s="146" t="s">
        <v>134</v>
      </c>
      <c r="F161" s="158" t="s">
        <v>398</v>
      </c>
      <c r="L161" s="29"/>
      <c r="M161" s="159"/>
      <c r="N161" s="160"/>
      <c r="O161" s="160"/>
      <c r="P161" s="160"/>
      <c r="Q161" s="160"/>
      <c r="R161" s="160"/>
      <c r="S161" s="160"/>
      <c r="T161" s="161"/>
      <c r="AT161" s="16" t="s">
        <v>134</v>
      </c>
      <c r="AU161" s="16" t="s">
        <v>20</v>
      </c>
    </row>
    <row r="162" spans="2:47" s="1" customFormat="1" ht="6.95" customHeight="1">
      <c r="B162" s="38"/>
      <c r="C162" s="39"/>
      <c r="D162" s="39"/>
      <c r="E162" s="39"/>
      <c r="F162" s="39"/>
      <c r="G162" s="39"/>
      <c r="H162" s="39"/>
      <c r="I162" s="39"/>
      <c r="J162" s="39"/>
      <c r="K162" s="39"/>
      <c r="L162" s="29"/>
    </row>
  </sheetData>
  <autoFilter ref="C93:K161" xr:uid="{00000000-0009-0000-0000-000003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103" r:id="rId1" xr:uid="{00000000-0004-0000-0300-000000000000}"/>
    <hyperlink ref="F107" r:id="rId2" xr:uid="{00000000-0004-0000-0300-000001000000}"/>
    <hyperlink ref="F110" r:id="rId3" xr:uid="{00000000-0004-0000-0300-000002000000}"/>
    <hyperlink ref="F113" r:id="rId4" xr:uid="{00000000-0004-0000-0300-000003000000}"/>
    <hyperlink ref="F116" r:id="rId5" xr:uid="{00000000-0004-0000-0300-000004000000}"/>
    <hyperlink ref="F119" r:id="rId6" xr:uid="{00000000-0004-0000-0300-000005000000}"/>
    <hyperlink ref="F122" r:id="rId7" xr:uid="{00000000-0004-0000-0300-000006000000}"/>
    <hyperlink ref="F127" r:id="rId8" xr:uid="{00000000-0004-0000-0300-000007000000}"/>
    <hyperlink ref="F130" r:id="rId9" xr:uid="{00000000-0004-0000-0300-000008000000}"/>
    <hyperlink ref="F134" r:id="rId10" xr:uid="{00000000-0004-0000-0300-000009000000}"/>
    <hyperlink ref="F138" r:id="rId11" xr:uid="{00000000-0004-0000-0300-00000A000000}"/>
    <hyperlink ref="F142" r:id="rId12" xr:uid="{00000000-0004-0000-0300-00000B000000}"/>
    <hyperlink ref="F146" r:id="rId13" xr:uid="{00000000-0004-0000-0300-00000C000000}"/>
    <hyperlink ref="F149" r:id="rId14" xr:uid="{00000000-0004-0000-0300-00000D000000}"/>
    <hyperlink ref="F153" r:id="rId15" xr:uid="{00000000-0004-0000-0300-00000E000000}"/>
    <hyperlink ref="F155" r:id="rId16" xr:uid="{00000000-0004-0000-0300-00000F000000}"/>
    <hyperlink ref="F157" r:id="rId17" xr:uid="{00000000-0004-0000-0300-000010000000}"/>
    <hyperlink ref="F160" r:id="rId18" xr:uid="{00000000-0004-0000-03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16"/>
  <sheetViews>
    <sheetView showGridLines="0" workbookViewId="0">
      <selection activeCell="I121" sqref="I1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557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ROUND(J90,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ROUND((SUM(BE90:BE115)),  0)</f>
        <v>0</v>
      </c>
      <c r="I35" s="90">
        <v>0.21</v>
      </c>
      <c r="J35" s="80">
        <f>ROUND(((SUM(BE90:BE115))*I35),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ROUND((SUM(BF90:BF115)),  0)</f>
        <v>0</v>
      </c>
      <c r="I36" s="90">
        <v>0.15</v>
      </c>
      <c r="J36" s="80">
        <f>ROUND(((SUM(BF90:BF115))*I36),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ROUND((SUM(BG90:BG115)),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ROUND((SUM(BH90:BH115)),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ROUND((SUM(BI90:BI115)),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D - 2.2.4.2. Dřevní hmota z řezů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J90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J91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J92</f>
        <v>0</v>
      </c>
      <c r="L65" s="104"/>
    </row>
    <row r="66" spans="2:12" s="8" customFormat="1" ht="24.95" hidden="1" customHeight="1">
      <c r="B66" s="100"/>
      <c r="D66" s="101" t="s">
        <v>150</v>
      </c>
      <c r="E66" s="102"/>
      <c r="F66" s="102"/>
      <c r="G66" s="102"/>
      <c r="H66" s="102"/>
      <c r="I66" s="102"/>
      <c r="J66" s="103">
        <f>J107</f>
        <v>0</v>
      </c>
      <c r="L66" s="100"/>
    </row>
    <row r="67" spans="2:12" s="9" customFormat="1" ht="19.899999999999999" hidden="1" customHeight="1">
      <c r="B67" s="104"/>
      <c r="D67" s="105" t="s">
        <v>153</v>
      </c>
      <c r="E67" s="106"/>
      <c r="F67" s="106"/>
      <c r="G67" s="106"/>
      <c r="H67" s="106"/>
      <c r="I67" s="106"/>
      <c r="J67" s="107">
        <f>J108</f>
        <v>0</v>
      </c>
      <c r="L67" s="104"/>
    </row>
    <row r="68" spans="2:12" s="9" customFormat="1" ht="19.899999999999999" hidden="1" customHeight="1">
      <c r="B68" s="104"/>
      <c r="D68" s="105" t="s">
        <v>155</v>
      </c>
      <c r="E68" s="106"/>
      <c r="F68" s="106"/>
      <c r="G68" s="106"/>
      <c r="H68" s="106"/>
      <c r="I68" s="106"/>
      <c r="J68" s="107">
        <f>J112</f>
        <v>0</v>
      </c>
      <c r="L68" s="104"/>
    </row>
    <row r="69" spans="2:12" s="1" customFormat="1" ht="21.75" hidden="1" customHeight="1">
      <c r="B69" s="29"/>
      <c r="L69" s="29"/>
    </row>
    <row r="70" spans="2:12" s="1" customFormat="1" ht="6.95" hidden="1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29"/>
    </row>
    <row r="71" spans="2:12" hidden="1"/>
    <row r="72" spans="2:12" hidden="1"/>
    <row r="73" spans="2:12" hidden="1"/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29"/>
    </row>
    <row r="75" spans="2:12" s="1" customFormat="1" ht="24.95" customHeight="1">
      <c r="B75" s="29"/>
      <c r="C75" s="20" t="s">
        <v>156</v>
      </c>
      <c r="L75" s="29"/>
    </row>
    <row r="76" spans="2:12" s="1" customFormat="1" ht="6.95" customHeight="1">
      <c r="B76" s="29"/>
      <c r="L76" s="29"/>
    </row>
    <row r="77" spans="2:12" s="1" customFormat="1" ht="12" customHeight="1">
      <c r="B77" s="29"/>
      <c r="C77" s="25" t="s">
        <v>15</v>
      </c>
      <c r="L77" s="29"/>
    </row>
    <row r="78" spans="2:12" s="1" customFormat="1" ht="26.25" customHeight="1">
      <c r="B78" s="29"/>
      <c r="E78" s="216" t="str">
        <f>E7</f>
        <v>REVITALIZACE ZELENÉ INFRASTRUKTURY NEMOCNICE HAVÍŘOV, p.o.</v>
      </c>
      <c r="F78" s="217"/>
      <c r="G78" s="217"/>
      <c r="H78" s="217"/>
      <c r="L78" s="29"/>
    </row>
    <row r="79" spans="2:12" ht="12" customHeight="1">
      <c r="B79" s="19"/>
      <c r="C79" s="25" t="s">
        <v>138</v>
      </c>
      <c r="L79" s="19"/>
    </row>
    <row r="80" spans="2:12" s="1" customFormat="1" ht="16.5" customHeight="1">
      <c r="B80" s="29"/>
      <c r="E80" s="216" t="s">
        <v>139</v>
      </c>
      <c r="F80" s="215"/>
      <c r="G80" s="215"/>
      <c r="H80" s="215"/>
      <c r="L80" s="29"/>
    </row>
    <row r="81" spans="2:65" s="1" customFormat="1" ht="12" customHeight="1">
      <c r="B81" s="29"/>
      <c r="C81" s="25" t="s">
        <v>140</v>
      </c>
      <c r="L81" s="29"/>
    </row>
    <row r="82" spans="2:65" s="1" customFormat="1" ht="16.5" customHeight="1">
      <c r="B82" s="29"/>
      <c r="E82" s="212" t="str">
        <f>E11</f>
        <v>D - 2.2.4.2. Dřevní hmota z řezů</v>
      </c>
      <c r="F82" s="215"/>
      <c r="G82" s="215"/>
      <c r="H82" s="215"/>
      <c r="L82" s="29"/>
    </row>
    <row r="83" spans="2:65" s="1" customFormat="1" ht="6.95" customHeight="1">
      <c r="B83" s="29"/>
      <c r="L83" s="29"/>
    </row>
    <row r="84" spans="2:65" s="1" customFormat="1" ht="12" customHeight="1">
      <c r="B84" s="29"/>
      <c r="C84" s="25" t="s">
        <v>21</v>
      </c>
      <c r="F84" s="23" t="str">
        <f>F14</f>
        <v xml:space="preserve"> </v>
      </c>
      <c r="I84" s="25" t="s">
        <v>23</v>
      </c>
      <c r="J84" s="46" t="str">
        <f>IF(J14="","",J14)</f>
        <v>30. 11. 2023</v>
      </c>
      <c r="L84" s="29"/>
    </row>
    <row r="85" spans="2:65" s="1" customFormat="1" ht="6.95" customHeight="1">
      <c r="B85" s="29"/>
      <c r="L85" s="29"/>
    </row>
    <row r="86" spans="2:65" s="1" customFormat="1" ht="25.7" customHeight="1">
      <c r="B86" s="29"/>
      <c r="C86" s="25" t="s">
        <v>27</v>
      </c>
      <c r="F86" s="23" t="str">
        <f>E17</f>
        <v>Nemocnice Havířov, příspěvková organizace</v>
      </c>
      <c r="I86" s="25" t="s">
        <v>33</v>
      </c>
      <c r="J86" s="27" t="str">
        <f>E23</f>
        <v>Ing. Gabriela Pešková</v>
      </c>
      <c r="L86" s="29"/>
    </row>
    <row r="87" spans="2:65" s="1" customFormat="1" ht="15.2" customHeight="1">
      <c r="B87" s="29"/>
      <c r="C87" s="25" t="s">
        <v>32</v>
      </c>
      <c r="F87" s="23" t="str">
        <f>IF(E20="","",E20)</f>
        <v xml:space="preserve"> </v>
      </c>
      <c r="I87" s="25" t="s">
        <v>38</v>
      </c>
      <c r="J87" s="27" t="str">
        <f>E26</f>
        <v>Ing. Martina Cabáková</v>
      </c>
      <c r="L87" s="29"/>
    </row>
    <row r="88" spans="2:65" s="1" customFormat="1" ht="10.35" customHeight="1">
      <c r="B88" s="29"/>
      <c r="L88" s="29"/>
    </row>
    <row r="89" spans="2:65" s="10" customFormat="1" ht="29.25" customHeight="1">
      <c r="B89" s="108"/>
      <c r="C89" s="109" t="s">
        <v>157</v>
      </c>
      <c r="D89" s="110" t="s">
        <v>62</v>
      </c>
      <c r="E89" s="110" t="s">
        <v>58</v>
      </c>
      <c r="F89" s="110" t="s">
        <v>59</v>
      </c>
      <c r="G89" s="110" t="s">
        <v>158</v>
      </c>
      <c r="H89" s="110" t="s">
        <v>159</v>
      </c>
      <c r="I89" s="110" t="s">
        <v>160</v>
      </c>
      <c r="J89" s="111" t="s">
        <v>144</v>
      </c>
      <c r="K89" s="112" t="s">
        <v>161</v>
      </c>
      <c r="L89" s="108"/>
      <c r="M89" s="53" t="s">
        <v>3</v>
      </c>
      <c r="N89" s="54" t="s">
        <v>47</v>
      </c>
      <c r="O89" s="54" t="s">
        <v>162</v>
      </c>
      <c r="P89" s="54" t="s">
        <v>163</v>
      </c>
      <c r="Q89" s="54" t="s">
        <v>164</v>
      </c>
      <c r="R89" s="54" t="s">
        <v>165</v>
      </c>
      <c r="S89" s="54" t="s">
        <v>166</v>
      </c>
      <c r="T89" s="55" t="s">
        <v>167</v>
      </c>
    </row>
    <row r="90" spans="2:65" s="1" customFormat="1" ht="22.9" customHeight="1">
      <c r="B90" s="29"/>
      <c r="C90" s="58" t="s">
        <v>168</v>
      </c>
      <c r="J90" s="113">
        <f>BK90</f>
        <v>0</v>
      </c>
      <c r="L90" s="29"/>
      <c r="M90" s="56"/>
      <c r="N90" s="47"/>
      <c r="O90" s="47"/>
      <c r="P90" s="114">
        <f>P91+P107</f>
        <v>38.58</v>
      </c>
      <c r="Q90" s="47"/>
      <c r="R90" s="114">
        <f>R91+R107</f>
        <v>0</v>
      </c>
      <c r="S90" s="47"/>
      <c r="T90" s="115">
        <f>T91+T107</f>
        <v>0</v>
      </c>
      <c r="AT90" s="16" t="s">
        <v>76</v>
      </c>
      <c r="AU90" s="16" t="s">
        <v>145</v>
      </c>
      <c r="BK90" s="116">
        <f>BK91+BK107</f>
        <v>0</v>
      </c>
    </row>
    <row r="91" spans="2:65" s="11" customFormat="1" ht="25.9" customHeight="1">
      <c r="B91" s="117"/>
      <c r="D91" s="118" t="s">
        <v>76</v>
      </c>
      <c r="E91" s="119" t="s">
        <v>169</v>
      </c>
      <c r="F91" s="119" t="s">
        <v>170</v>
      </c>
      <c r="J91" s="120">
        <f>BK91</f>
        <v>0</v>
      </c>
      <c r="L91" s="117"/>
      <c r="M91" s="121"/>
      <c r="P91" s="122">
        <f>P92</f>
        <v>38.58</v>
      </c>
      <c r="R91" s="122">
        <f>R92</f>
        <v>0</v>
      </c>
      <c r="T91" s="123">
        <f>T92</f>
        <v>0</v>
      </c>
      <c r="AR91" s="118" t="s">
        <v>37</v>
      </c>
      <c r="AT91" s="124" t="s">
        <v>76</v>
      </c>
      <c r="AU91" s="124" t="s">
        <v>77</v>
      </c>
      <c r="AY91" s="118" t="s">
        <v>171</v>
      </c>
      <c r="BK91" s="125">
        <f>BK92</f>
        <v>0</v>
      </c>
    </row>
    <row r="92" spans="2:65" s="11" customFormat="1" ht="22.9" customHeight="1">
      <c r="B92" s="117"/>
      <c r="D92" s="118" t="s">
        <v>76</v>
      </c>
      <c r="E92" s="126" t="s">
        <v>37</v>
      </c>
      <c r="F92" s="126" t="s">
        <v>172</v>
      </c>
      <c r="J92" s="127">
        <f>BK92</f>
        <v>0</v>
      </c>
      <c r="L92" s="117"/>
      <c r="M92" s="121"/>
      <c r="P92" s="122">
        <f>SUM(P93:P106)</f>
        <v>38.58</v>
      </c>
      <c r="R92" s="122">
        <f>SUM(R93:R106)</f>
        <v>0</v>
      </c>
      <c r="T92" s="123">
        <f>SUM(T93:T106)</f>
        <v>0</v>
      </c>
      <c r="AR92" s="118" t="s">
        <v>37</v>
      </c>
      <c r="AT92" s="124" t="s">
        <v>76</v>
      </c>
      <c r="AU92" s="124" t="s">
        <v>37</v>
      </c>
      <c r="AY92" s="118" t="s">
        <v>171</v>
      </c>
      <c r="BK92" s="125">
        <f>SUM(BK93:BK106)</f>
        <v>0</v>
      </c>
    </row>
    <row r="93" spans="2:65" s="1" customFormat="1" ht="37.9" customHeight="1">
      <c r="B93" s="128"/>
      <c r="C93" s="129" t="s">
        <v>37</v>
      </c>
      <c r="D93" s="129" t="s">
        <v>116</v>
      </c>
      <c r="E93" s="130" t="s">
        <v>558</v>
      </c>
      <c r="F93" s="131" t="s">
        <v>559</v>
      </c>
      <c r="G93" s="132" t="s">
        <v>244</v>
      </c>
      <c r="H93" s="133">
        <v>20</v>
      </c>
      <c r="I93" s="134">
        <v>0</v>
      </c>
      <c r="J93" s="134">
        <f>ROUND(I93*H93,2)</f>
        <v>0</v>
      </c>
      <c r="K93" s="135"/>
      <c r="L93" s="29"/>
      <c r="M93" s="136" t="s">
        <v>3</v>
      </c>
      <c r="N93" s="137" t="s">
        <v>48</v>
      </c>
      <c r="O93" s="138">
        <v>0.27</v>
      </c>
      <c r="P93" s="138">
        <f>O93*H93</f>
        <v>5.4</v>
      </c>
      <c r="Q93" s="138">
        <v>0</v>
      </c>
      <c r="R93" s="138">
        <f>Q93*H93</f>
        <v>0</v>
      </c>
      <c r="S93" s="138">
        <v>0</v>
      </c>
      <c r="T93" s="139">
        <f>S93*H93</f>
        <v>0</v>
      </c>
      <c r="AR93" s="140" t="s">
        <v>176</v>
      </c>
      <c r="AT93" s="140" t="s">
        <v>116</v>
      </c>
      <c r="AU93" s="140" t="s">
        <v>20</v>
      </c>
      <c r="AY93" s="16" t="s">
        <v>171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6" t="s">
        <v>37</v>
      </c>
      <c r="BK93" s="141">
        <f>ROUND(I93*H93,2)</f>
        <v>0</v>
      </c>
      <c r="BL93" s="16" t="s">
        <v>176</v>
      </c>
      <c r="BM93" s="140" t="s">
        <v>560</v>
      </c>
    </row>
    <row r="94" spans="2:65" s="1" customFormat="1">
      <c r="B94" s="29"/>
      <c r="D94" s="142" t="s">
        <v>178</v>
      </c>
      <c r="F94" s="143" t="s">
        <v>561</v>
      </c>
      <c r="L94" s="29"/>
      <c r="M94" s="144"/>
      <c r="T94" s="50"/>
      <c r="AT94" s="16" t="s">
        <v>178</v>
      </c>
      <c r="AU94" s="16" t="s">
        <v>20</v>
      </c>
    </row>
    <row r="95" spans="2:65" s="12" customFormat="1">
      <c r="B95" s="145"/>
      <c r="D95" s="146" t="s">
        <v>180</v>
      </c>
      <c r="E95" s="147" t="s">
        <v>3</v>
      </c>
      <c r="F95" s="148" t="s">
        <v>562</v>
      </c>
      <c r="H95" s="149">
        <v>20</v>
      </c>
      <c r="L95" s="145"/>
      <c r="M95" s="150"/>
      <c r="T95" s="151"/>
      <c r="AT95" s="147" t="s">
        <v>180</v>
      </c>
      <c r="AU95" s="147" t="s">
        <v>20</v>
      </c>
      <c r="AV95" s="12" t="s">
        <v>20</v>
      </c>
      <c r="AW95" s="12" t="s">
        <v>36</v>
      </c>
      <c r="AX95" s="12" t="s">
        <v>37</v>
      </c>
      <c r="AY95" s="147" t="s">
        <v>171</v>
      </c>
    </row>
    <row r="96" spans="2:65" s="1" customFormat="1" ht="37.9" customHeight="1">
      <c r="B96" s="128"/>
      <c r="C96" s="129" t="s">
        <v>20</v>
      </c>
      <c r="D96" s="129" t="s">
        <v>116</v>
      </c>
      <c r="E96" s="130" t="s">
        <v>563</v>
      </c>
      <c r="F96" s="131" t="s">
        <v>564</v>
      </c>
      <c r="G96" s="132" t="s">
        <v>244</v>
      </c>
      <c r="H96" s="133">
        <v>7</v>
      </c>
      <c r="I96" s="134">
        <v>0</v>
      </c>
      <c r="J96" s="134">
        <f>ROUND(I96*H96,2)</f>
        <v>0</v>
      </c>
      <c r="K96" s="135"/>
      <c r="L96" s="29"/>
      <c r="M96" s="136" t="s">
        <v>3</v>
      </c>
      <c r="N96" s="137" t="s">
        <v>48</v>
      </c>
      <c r="O96" s="138">
        <v>0.39</v>
      </c>
      <c r="P96" s="138">
        <f>O96*H96</f>
        <v>2.73</v>
      </c>
      <c r="Q96" s="138">
        <v>0</v>
      </c>
      <c r="R96" s="138">
        <f>Q96*H96</f>
        <v>0</v>
      </c>
      <c r="S96" s="138">
        <v>0</v>
      </c>
      <c r="T96" s="139">
        <f>S96*H96</f>
        <v>0</v>
      </c>
      <c r="AR96" s="140" t="s">
        <v>176</v>
      </c>
      <c r="AT96" s="140" t="s">
        <v>116</v>
      </c>
      <c r="AU96" s="140" t="s">
        <v>20</v>
      </c>
      <c r="AY96" s="16" t="s">
        <v>171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6" t="s">
        <v>37</v>
      </c>
      <c r="BK96" s="141">
        <f>ROUND(I96*H96,2)</f>
        <v>0</v>
      </c>
      <c r="BL96" s="16" t="s">
        <v>176</v>
      </c>
      <c r="BM96" s="140" t="s">
        <v>565</v>
      </c>
    </row>
    <row r="97" spans="2:65" s="1" customFormat="1">
      <c r="B97" s="29"/>
      <c r="D97" s="142" t="s">
        <v>178</v>
      </c>
      <c r="F97" s="143" t="s">
        <v>566</v>
      </c>
      <c r="L97" s="29"/>
      <c r="M97" s="144"/>
      <c r="T97" s="50"/>
      <c r="AT97" s="16" t="s">
        <v>178</v>
      </c>
      <c r="AU97" s="16" t="s">
        <v>20</v>
      </c>
    </row>
    <row r="98" spans="2:65" s="12" customFormat="1">
      <c r="B98" s="145"/>
      <c r="D98" s="146" t="s">
        <v>180</v>
      </c>
      <c r="E98" s="147" t="s">
        <v>3</v>
      </c>
      <c r="F98" s="148" t="s">
        <v>567</v>
      </c>
      <c r="H98" s="149">
        <v>7</v>
      </c>
      <c r="L98" s="145"/>
      <c r="M98" s="150"/>
      <c r="T98" s="151"/>
      <c r="AT98" s="147" t="s">
        <v>180</v>
      </c>
      <c r="AU98" s="147" t="s">
        <v>20</v>
      </c>
      <c r="AV98" s="12" t="s">
        <v>20</v>
      </c>
      <c r="AW98" s="12" t="s">
        <v>36</v>
      </c>
      <c r="AX98" s="12" t="s">
        <v>37</v>
      </c>
      <c r="AY98" s="147" t="s">
        <v>171</v>
      </c>
    </row>
    <row r="99" spans="2:65" s="1" customFormat="1" ht="37.9" customHeight="1">
      <c r="B99" s="128"/>
      <c r="C99" s="129" t="s">
        <v>189</v>
      </c>
      <c r="D99" s="129" t="s">
        <v>116</v>
      </c>
      <c r="E99" s="130" t="s">
        <v>568</v>
      </c>
      <c r="F99" s="131" t="s">
        <v>569</v>
      </c>
      <c r="G99" s="132" t="s">
        <v>244</v>
      </c>
      <c r="H99" s="133">
        <v>23</v>
      </c>
      <c r="I99" s="134">
        <v>0</v>
      </c>
      <c r="J99" s="134">
        <f>ROUND(I99*H99,2)</f>
        <v>0</v>
      </c>
      <c r="K99" s="135"/>
      <c r="L99" s="29"/>
      <c r="M99" s="136" t="s">
        <v>3</v>
      </c>
      <c r="N99" s="137" t="s">
        <v>48</v>
      </c>
      <c r="O99" s="138">
        <v>0.56399999999999995</v>
      </c>
      <c r="P99" s="138">
        <f>O99*H99</f>
        <v>12.972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176</v>
      </c>
      <c r="AT99" s="140" t="s">
        <v>116</v>
      </c>
      <c r="AU99" s="140" t="s">
        <v>20</v>
      </c>
      <c r="AY99" s="16" t="s">
        <v>171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6" t="s">
        <v>37</v>
      </c>
      <c r="BK99" s="141">
        <f>ROUND(I99*H99,2)</f>
        <v>0</v>
      </c>
      <c r="BL99" s="16" t="s">
        <v>176</v>
      </c>
      <c r="BM99" s="140" t="s">
        <v>570</v>
      </c>
    </row>
    <row r="100" spans="2:65" s="1" customFormat="1">
      <c r="B100" s="29"/>
      <c r="D100" s="142" t="s">
        <v>178</v>
      </c>
      <c r="F100" s="143" t="s">
        <v>571</v>
      </c>
      <c r="L100" s="29"/>
      <c r="M100" s="144"/>
      <c r="T100" s="50"/>
      <c r="AT100" s="16" t="s">
        <v>178</v>
      </c>
      <c r="AU100" s="16" t="s">
        <v>20</v>
      </c>
    </row>
    <row r="101" spans="2:65" s="12" customFormat="1">
      <c r="B101" s="145"/>
      <c r="D101" s="146" t="s">
        <v>180</v>
      </c>
      <c r="E101" s="147" t="s">
        <v>3</v>
      </c>
      <c r="F101" s="148" t="s">
        <v>572</v>
      </c>
      <c r="H101" s="149">
        <v>23</v>
      </c>
      <c r="L101" s="145"/>
      <c r="M101" s="150"/>
      <c r="T101" s="151"/>
      <c r="AT101" s="147" t="s">
        <v>180</v>
      </c>
      <c r="AU101" s="147" t="s">
        <v>20</v>
      </c>
      <c r="AV101" s="12" t="s">
        <v>20</v>
      </c>
      <c r="AW101" s="12" t="s">
        <v>36</v>
      </c>
      <c r="AX101" s="12" t="s">
        <v>37</v>
      </c>
      <c r="AY101" s="147" t="s">
        <v>171</v>
      </c>
    </row>
    <row r="102" spans="2:65" s="1" customFormat="1" ht="37.9" customHeight="1">
      <c r="B102" s="128"/>
      <c r="C102" s="129" t="s">
        <v>176</v>
      </c>
      <c r="D102" s="129" t="s">
        <v>116</v>
      </c>
      <c r="E102" s="130" t="s">
        <v>573</v>
      </c>
      <c r="F102" s="131" t="s">
        <v>574</v>
      </c>
      <c r="G102" s="132" t="s">
        <v>244</v>
      </c>
      <c r="H102" s="133">
        <v>15</v>
      </c>
      <c r="I102" s="134">
        <v>0</v>
      </c>
      <c r="J102" s="134">
        <f>ROUND(I102*H102,2)</f>
        <v>0</v>
      </c>
      <c r="K102" s="135"/>
      <c r="L102" s="29"/>
      <c r="M102" s="136" t="s">
        <v>3</v>
      </c>
      <c r="N102" s="137" t="s">
        <v>48</v>
      </c>
      <c r="O102" s="138">
        <v>0.56399999999999995</v>
      </c>
      <c r="P102" s="138">
        <f>O102*H102</f>
        <v>8.4599999999999991</v>
      </c>
      <c r="Q102" s="138">
        <v>0</v>
      </c>
      <c r="R102" s="138">
        <f>Q102*H102</f>
        <v>0</v>
      </c>
      <c r="S102" s="138">
        <v>0</v>
      </c>
      <c r="T102" s="139">
        <f>S102*H102</f>
        <v>0</v>
      </c>
      <c r="AR102" s="140" t="s">
        <v>176</v>
      </c>
      <c r="AT102" s="140" t="s">
        <v>116</v>
      </c>
      <c r="AU102" s="140" t="s">
        <v>20</v>
      </c>
      <c r="AY102" s="16" t="s">
        <v>171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6" t="s">
        <v>37</v>
      </c>
      <c r="BK102" s="141">
        <f>ROUND(I102*H102,2)</f>
        <v>0</v>
      </c>
      <c r="BL102" s="16" t="s">
        <v>176</v>
      </c>
      <c r="BM102" s="140" t="s">
        <v>575</v>
      </c>
    </row>
    <row r="103" spans="2:65" s="12" customFormat="1">
      <c r="B103" s="145"/>
      <c r="D103" s="146" t="s">
        <v>180</v>
      </c>
      <c r="E103" s="147" t="s">
        <v>3</v>
      </c>
      <c r="F103" s="148" t="s">
        <v>576</v>
      </c>
      <c r="H103" s="149">
        <v>15</v>
      </c>
      <c r="L103" s="145"/>
      <c r="M103" s="150"/>
      <c r="T103" s="151"/>
      <c r="AT103" s="147" t="s">
        <v>180</v>
      </c>
      <c r="AU103" s="147" t="s">
        <v>20</v>
      </c>
      <c r="AV103" s="12" t="s">
        <v>20</v>
      </c>
      <c r="AW103" s="12" t="s">
        <v>36</v>
      </c>
      <c r="AX103" s="12" t="s">
        <v>37</v>
      </c>
      <c r="AY103" s="147" t="s">
        <v>171</v>
      </c>
    </row>
    <row r="104" spans="2:65" s="1" customFormat="1" ht="24.2" customHeight="1">
      <c r="B104" s="128"/>
      <c r="C104" s="129" t="s">
        <v>201</v>
      </c>
      <c r="D104" s="129" t="s">
        <v>116</v>
      </c>
      <c r="E104" s="130" t="s">
        <v>577</v>
      </c>
      <c r="F104" s="131" t="s">
        <v>578</v>
      </c>
      <c r="G104" s="132" t="s">
        <v>175</v>
      </c>
      <c r="H104" s="133">
        <v>501</v>
      </c>
      <c r="I104" s="134">
        <v>0</v>
      </c>
      <c r="J104" s="134">
        <f>ROUND(I104*H104,2)</f>
        <v>0</v>
      </c>
      <c r="K104" s="135"/>
      <c r="L104" s="29"/>
      <c r="M104" s="136" t="s">
        <v>3</v>
      </c>
      <c r="N104" s="137" t="s">
        <v>48</v>
      </c>
      <c r="O104" s="138">
        <v>1.7999999999999999E-2</v>
      </c>
      <c r="P104" s="138">
        <f>O104*H104</f>
        <v>9.0179999999999989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176</v>
      </c>
      <c r="AT104" s="140" t="s">
        <v>116</v>
      </c>
      <c r="AU104" s="140" t="s">
        <v>20</v>
      </c>
      <c r="AY104" s="16" t="s">
        <v>171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6" t="s">
        <v>37</v>
      </c>
      <c r="BK104" s="141">
        <f>ROUND(I104*H104,2)</f>
        <v>0</v>
      </c>
      <c r="BL104" s="16" t="s">
        <v>176</v>
      </c>
      <c r="BM104" s="140" t="s">
        <v>579</v>
      </c>
    </row>
    <row r="105" spans="2:65" s="1" customFormat="1">
      <c r="B105" s="29"/>
      <c r="D105" s="142" t="s">
        <v>178</v>
      </c>
      <c r="F105" s="143" t="s">
        <v>580</v>
      </c>
      <c r="L105" s="29"/>
      <c r="M105" s="144"/>
      <c r="T105" s="50"/>
      <c r="AT105" s="16" t="s">
        <v>178</v>
      </c>
      <c r="AU105" s="16" t="s">
        <v>20</v>
      </c>
    </row>
    <row r="106" spans="2:65" s="12" customFormat="1">
      <c r="B106" s="145"/>
      <c r="D106" s="146" t="s">
        <v>180</v>
      </c>
      <c r="E106" s="147" t="s">
        <v>3</v>
      </c>
      <c r="F106" s="148" t="s">
        <v>581</v>
      </c>
      <c r="H106" s="149">
        <v>501</v>
      </c>
      <c r="L106" s="145"/>
      <c r="M106" s="150"/>
      <c r="T106" s="151"/>
      <c r="AT106" s="147" t="s">
        <v>180</v>
      </c>
      <c r="AU106" s="147" t="s">
        <v>20</v>
      </c>
      <c r="AV106" s="12" t="s">
        <v>20</v>
      </c>
      <c r="AW106" s="12" t="s">
        <v>36</v>
      </c>
      <c r="AX106" s="12" t="s">
        <v>37</v>
      </c>
      <c r="AY106" s="147" t="s">
        <v>171</v>
      </c>
    </row>
    <row r="107" spans="2:65" s="11" customFormat="1" ht="25.9" customHeight="1">
      <c r="B107" s="117"/>
      <c r="D107" s="118" t="s">
        <v>76</v>
      </c>
      <c r="E107" s="119" t="s">
        <v>344</v>
      </c>
      <c r="F107" s="119" t="s">
        <v>345</v>
      </c>
      <c r="J107" s="120">
        <f>BK107</f>
        <v>0</v>
      </c>
      <c r="L107" s="117"/>
      <c r="M107" s="121"/>
      <c r="P107" s="122">
        <f>P108+P112</f>
        <v>0</v>
      </c>
      <c r="R107" s="122">
        <f>R108+R112</f>
        <v>0</v>
      </c>
      <c r="T107" s="123">
        <f>T108+T112</f>
        <v>0</v>
      </c>
      <c r="AR107" s="118" t="s">
        <v>201</v>
      </c>
      <c r="AT107" s="124" t="s">
        <v>76</v>
      </c>
      <c r="AU107" s="124" t="s">
        <v>77</v>
      </c>
      <c r="AY107" s="118" t="s">
        <v>171</v>
      </c>
      <c r="BK107" s="125">
        <f>BK108+BK112</f>
        <v>0</v>
      </c>
    </row>
    <row r="108" spans="2:65" s="11" customFormat="1" ht="22.9" customHeight="1">
      <c r="B108" s="117"/>
      <c r="D108" s="118" t="s">
        <v>76</v>
      </c>
      <c r="E108" s="126" t="s">
        <v>362</v>
      </c>
      <c r="F108" s="126" t="s">
        <v>363</v>
      </c>
      <c r="J108" s="127">
        <f>BK108</f>
        <v>0</v>
      </c>
      <c r="L108" s="117"/>
      <c r="M108" s="121"/>
      <c r="P108" s="122">
        <f>SUM(P109:P111)</f>
        <v>0</v>
      </c>
      <c r="R108" s="122">
        <f>SUM(R109:R111)</f>
        <v>0</v>
      </c>
      <c r="T108" s="123">
        <f>SUM(T109:T111)</f>
        <v>0</v>
      </c>
      <c r="AR108" s="118" t="s">
        <v>201</v>
      </c>
      <c r="AT108" s="124" t="s">
        <v>76</v>
      </c>
      <c r="AU108" s="124" t="s">
        <v>37</v>
      </c>
      <c r="AY108" s="118" t="s">
        <v>171</v>
      </c>
      <c r="BK108" s="125">
        <f>SUM(BK109:BK111)</f>
        <v>0</v>
      </c>
    </row>
    <row r="109" spans="2:65" s="1" customFormat="1" ht="16.5" customHeight="1">
      <c r="B109" s="128"/>
      <c r="C109" s="129" t="s">
        <v>209</v>
      </c>
      <c r="D109" s="129" t="s">
        <v>116</v>
      </c>
      <c r="E109" s="130" t="s">
        <v>365</v>
      </c>
      <c r="F109" s="131" t="s">
        <v>363</v>
      </c>
      <c r="G109" s="132" t="s">
        <v>366</v>
      </c>
      <c r="H109" s="133">
        <v>648.20000000000005</v>
      </c>
      <c r="I109" s="134">
        <v>0</v>
      </c>
      <c r="J109" s="134">
        <f>ROUND(I109*H109,2)</f>
        <v>0</v>
      </c>
      <c r="K109" s="135"/>
      <c r="L109" s="29"/>
      <c r="M109" s="136" t="s">
        <v>3</v>
      </c>
      <c r="N109" s="137" t="s">
        <v>48</v>
      </c>
      <c r="O109" s="138">
        <v>0</v>
      </c>
      <c r="P109" s="138">
        <f>O109*H109</f>
        <v>0</v>
      </c>
      <c r="Q109" s="138">
        <v>0</v>
      </c>
      <c r="R109" s="138">
        <f>Q109*H109</f>
        <v>0</v>
      </c>
      <c r="S109" s="138">
        <v>0</v>
      </c>
      <c r="T109" s="139">
        <f>S109*H109</f>
        <v>0</v>
      </c>
      <c r="AR109" s="140" t="s">
        <v>351</v>
      </c>
      <c r="AT109" s="140" t="s">
        <v>116</v>
      </c>
      <c r="AU109" s="140" t="s">
        <v>20</v>
      </c>
      <c r="AY109" s="16" t="s">
        <v>171</v>
      </c>
      <c r="BE109" s="141">
        <f>IF(N109="základní",J109,0)</f>
        <v>0</v>
      </c>
      <c r="BF109" s="141">
        <f>IF(N109="snížená",J109,0)</f>
        <v>0</v>
      </c>
      <c r="BG109" s="141">
        <f>IF(N109="zákl. přenesená",J109,0)</f>
        <v>0</v>
      </c>
      <c r="BH109" s="141">
        <f>IF(N109="sníž. přenesená",J109,0)</f>
        <v>0</v>
      </c>
      <c r="BI109" s="141">
        <f>IF(N109="nulová",J109,0)</f>
        <v>0</v>
      </c>
      <c r="BJ109" s="16" t="s">
        <v>37</v>
      </c>
      <c r="BK109" s="141">
        <f>ROUND(I109*H109,2)</f>
        <v>0</v>
      </c>
      <c r="BL109" s="16" t="s">
        <v>351</v>
      </c>
      <c r="BM109" s="140" t="s">
        <v>582</v>
      </c>
    </row>
    <row r="110" spans="2:65" s="1" customFormat="1">
      <c r="B110" s="29"/>
      <c r="D110" s="142" t="s">
        <v>178</v>
      </c>
      <c r="F110" s="143" t="s">
        <v>368</v>
      </c>
      <c r="L110" s="29"/>
      <c r="M110" s="144"/>
      <c r="T110" s="50"/>
      <c r="AT110" s="16" t="s">
        <v>178</v>
      </c>
      <c r="AU110" s="16" t="s">
        <v>20</v>
      </c>
    </row>
    <row r="111" spans="2:65" s="1" customFormat="1" ht="175.5">
      <c r="B111" s="29"/>
      <c r="D111" s="146" t="s">
        <v>134</v>
      </c>
      <c r="F111" s="158" t="s">
        <v>369</v>
      </c>
      <c r="L111" s="29"/>
      <c r="M111" s="144"/>
      <c r="T111" s="50"/>
      <c r="AT111" s="16" t="s">
        <v>134</v>
      </c>
      <c r="AU111" s="16" t="s">
        <v>20</v>
      </c>
    </row>
    <row r="112" spans="2:65" s="11" customFormat="1" ht="22.9" customHeight="1">
      <c r="B112" s="117"/>
      <c r="D112" s="118" t="s">
        <v>76</v>
      </c>
      <c r="E112" s="126" t="s">
        <v>392</v>
      </c>
      <c r="F112" s="126" t="s">
        <v>393</v>
      </c>
      <c r="J112" s="127">
        <f>BK112</f>
        <v>0</v>
      </c>
      <c r="L112" s="117"/>
      <c r="M112" s="121"/>
      <c r="P112" s="122">
        <f>SUM(P113:P115)</f>
        <v>0</v>
      </c>
      <c r="R112" s="122">
        <f>SUM(R113:R115)</f>
        <v>0</v>
      </c>
      <c r="T112" s="123">
        <f>SUM(T113:T115)</f>
        <v>0</v>
      </c>
      <c r="AR112" s="118" t="s">
        <v>201</v>
      </c>
      <c r="AT112" s="124" t="s">
        <v>76</v>
      </c>
      <c r="AU112" s="124" t="s">
        <v>37</v>
      </c>
      <c r="AY112" s="118" t="s">
        <v>171</v>
      </c>
      <c r="BK112" s="125">
        <f>SUM(BK113:BK115)</f>
        <v>0</v>
      </c>
    </row>
    <row r="113" spans="2:65" s="1" customFormat="1" ht="16.5" customHeight="1">
      <c r="B113" s="128"/>
      <c r="C113" s="129" t="s">
        <v>217</v>
      </c>
      <c r="D113" s="129" t="s">
        <v>116</v>
      </c>
      <c r="E113" s="130" t="s">
        <v>395</v>
      </c>
      <c r="F113" s="131" t="s">
        <v>393</v>
      </c>
      <c r="G113" s="132" t="s">
        <v>366</v>
      </c>
      <c r="H113" s="133">
        <v>648.20000000000005</v>
      </c>
      <c r="I113" s="134">
        <v>0</v>
      </c>
      <c r="J113" s="134">
        <f>ROUND(I113*H113,2)</f>
        <v>0</v>
      </c>
      <c r="K113" s="135"/>
      <c r="L113" s="29"/>
      <c r="M113" s="136" t="s">
        <v>3</v>
      </c>
      <c r="N113" s="137" t="s">
        <v>48</v>
      </c>
      <c r="O113" s="138">
        <v>0</v>
      </c>
      <c r="P113" s="138">
        <f>O113*H113</f>
        <v>0</v>
      </c>
      <c r="Q113" s="138">
        <v>0</v>
      </c>
      <c r="R113" s="138">
        <f>Q113*H113</f>
        <v>0</v>
      </c>
      <c r="S113" s="138">
        <v>0</v>
      </c>
      <c r="T113" s="139">
        <f>S113*H113</f>
        <v>0</v>
      </c>
      <c r="AR113" s="140" t="s">
        <v>351</v>
      </c>
      <c r="AT113" s="140" t="s">
        <v>116</v>
      </c>
      <c r="AU113" s="140" t="s">
        <v>20</v>
      </c>
      <c r="AY113" s="16" t="s">
        <v>171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6" t="s">
        <v>37</v>
      </c>
      <c r="BK113" s="141">
        <f>ROUND(I113*H113,2)</f>
        <v>0</v>
      </c>
      <c r="BL113" s="16" t="s">
        <v>351</v>
      </c>
      <c r="BM113" s="140" t="s">
        <v>583</v>
      </c>
    </row>
    <row r="114" spans="2:65" s="1" customFormat="1">
      <c r="B114" s="29"/>
      <c r="D114" s="142" t="s">
        <v>178</v>
      </c>
      <c r="F114" s="143" t="s">
        <v>397</v>
      </c>
      <c r="L114" s="29"/>
      <c r="M114" s="144"/>
      <c r="T114" s="50"/>
      <c r="AT114" s="16" t="s">
        <v>178</v>
      </c>
      <c r="AU114" s="16" t="s">
        <v>20</v>
      </c>
    </row>
    <row r="115" spans="2:65" s="1" customFormat="1" ht="29.25">
      <c r="B115" s="29"/>
      <c r="D115" s="146" t="s">
        <v>134</v>
      </c>
      <c r="F115" s="158" t="s">
        <v>398</v>
      </c>
      <c r="L115" s="29"/>
      <c r="M115" s="159"/>
      <c r="N115" s="160"/>
      <c r="O115" s="160"/>
      <c r="P115" s="160"/>
      <c r="Q115" s="160"/>
      <c r="R115" s="160"/>
      <c r="S115" s="160"/>
      <c r="T115" s="161"/>
      <c r="AT115" s="16" t="s">
        <v>134</v>
      </c>
      <c r="AU115" s="16" t="s">
        <v>20</v>
      </c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29"/>
    </row>
  </sheetData>
  <autoFilter ref="C89:K115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400-000000000000}"/>
    <hyperlink ref="F97" r:id="rId2" xr:uid="{00000000-0004-0000-0400-000001000000}"/>
    <hyperlink ref="F100" r:id="rId3" xr:uid="{00000000-0004-0000-0400-000002000000}"/>
    <hyperlink ref="F105" r:id="rId4" xr:uid="{00000000-0004-0000-0400-000003000000}"/>
    <hyperlink ref="F110" r:id="rId5" xr:uid="{00000000-0004-0000-0400-000004000000}"/>
    <hyperlink ref="F114" r:id="rId6" xr:uid="{00000000-0004-0000-04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5"/>
  <sheetViews>
    <sheetView showGridLines="0" topLeftCell="A45" workbookViewId="0">
      <selection activeCell="I116" sqref="I1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584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ROUND(J90,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ROUND((SUM(BE90:BE114)),  0)</f>
        <v>0</v>
      </c>
      <c r="I35" s="90">
        <v>0.21</v>
      </c>
      <c r="J35" s="80">
        <f>ROUND(((SUM(BE90:BE114))*I35),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ROUND((SUM(BF90:BF114)),  0)</f>
        <v>0</v>
      </c>
      <c r="I36" s="90">
        <v>0.15</v>
      </c>
      <c r="J36" s="80">
        <f>ROUND(((SUM(BF90:BF114))*I36),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ROUND((SUM(BG90:BG114)),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ROUND((SUM(BH90:BH114)),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ROUND((SUM(BI90:BI114)),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E - 2.2.4.1. Dřevní hmota z kácení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J90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J91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J92</f>
        <v>0</v>
      </c>
      <c r="L65" s="104"/>
    </row>
    <row r="66" spans="2:12" s="8" customFormat="1" ht="24.95" hidden="1" customHeight="1">
      <c r="B66" s="100"/>
      <c r="D66" s="101" t="s">
        <v>150</v>
      </c>
      <c r="E66" s="102"/>
      <c r="F66" s="102"/>
      <c r="G66" s="102"/>
      <c r="H66" s="102"/>
      <c r="I66" s="102"/>
      <c r="J66" s="103">
        <f>J106</f>
        <v>0</v>
      </c>
      <c r="L66" s="100"/>
    </row>
    <row r="67" spans="2:12" s="9" customFormat="1" ht="19.899999999999999" hidden="1" customHeight="1">
      <c r="B67" s="104"/>
      <c r="D67" s="105" t="s">
        <v>153</v>
      </c>
      <c r="E67" s="106"/>
      <c r="F67" s="106"/>
      <c r="G67" s="106"/>
      <c r="H67" s="106"/>
      <c r="I67" s="106"/>
      <c r="J67" s="107">
        <f>J107</f>
        <v>0</v>
      </c>
      <c r="L67" s="104"/>
    </row>
    <row r="68" spans="2:12" s="9" customFormat="1" ht="19.899999999999999" hidden="1" customHeight="1">
      <c r="B68" s="104"/>
      <c r="D68" s="105" t="s">
        <v>155</v>
      </c>
      <c r="E68" s="106"/>
      <c r="F68" s="106"/>
      <c r="G68" s="106"/>
      <c r="H68" s="106"/>
      <c r="I68" s="106"/>
      <c r="J68" s="107">
        <f>J111</f>
        <v>0</v>
      </c>
      <c r="L68" s="104"/>
    </row>
    <row r="69" spans="2:12" s="1" customFormat="1" ht="21.75" hidden="1" customHeight="1">
      <c r="B69" s="29"/>
      <c r="L69" s="29"/>
    </row>
    <row r="70" spans="2:12" s="1" customFormat="1" ht="6.95" hidden="1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29"/>
    </row>
    <row r="71" spans="2:12" hidden="1"/>
    <row r="72" spans="2:12" hidden="1"/>
    <row r="73" spans="2:12" hidden="1"/>
    <row r="74" spans="2:12" s="1" customFormat="1" ht="6.95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29"/>
    </row>
    <row r="75" spans="2:12" s="1" customFormat="1" ht="24.95" customHeight="1">
      <c r="B75" s="29"/>
      <c r="C75" s="20" t="s">
        <v>156</v>
      </c>
      <c r="L75" s="29"/>
    </row>
    <row r="76" spans="2:12" s="1" customFormat="1" ht="6.95" customHeight="1">
      <c r="B76" s="29"/>
      <c r="L76" s="29"/>
    </row>
    <row r="77" spans="2:12" s="1" customFormat="1" ht="12" customHeight="1">
      <c r="B77" s="29"/>
      <c r="C77" s="25" t="s">
        <v>15</v>
      </c>
      <c r="L77" s="29"/>
    </row>
    <row r="78" spans="2:12" s="1" customFormat="1" ht="26.25" customHeight="1">
      <c r="B78" s="29"/>
      <c r="E78" s="216" t="str">
        <f>E7</f>
        <v>REVITALIZACE ZELENÉ INFRASTRUKTURY NEMOCNICE HAVÍŘOV, p.o.</v>
      </c>
      <c r="F78" s="217"/>
      <c r="G78" s="217"/>
      <c r="H78" s="217"/>
      <c r="L78" s="29"/>
    </row>
    <row r="79" spans="2:12" ht="12" customHeight="1">
      <c r="B79" s="19"/>
      <c r="C79" s="25" t="s">
        <v>138</v>
      </c>
      <c r="L79" s="19"/>
    </row>
    <row r="80" spans="2:12" s="1" customFormat="1" ht="16.5" customHeight="1">
      <c r="B80" s="29"/>
      <c r="E80" s="216" t="s">
        <v>139</v>
      </c>
      <c r="F80" s="215"/>
      <c r="G80" s="215"/>
      <c r="H80" s="215"/>
      <c r="L80" s="29"/>
    </row>
    <row r="81" spans="2:65" s="1" customFormat="1" ht="12" customHeight="1">
      <c r="B81" s="29"/>
      <c r="C81" s="25" t="s">
        <v>140</v>
      </c>
      <c r="L81" s="29"/>
    </row>
    <row r="82" spans="2:65" s="1" customFormat="1" ht="16.5" customHeight="1">
      <c r="B82" s="29"/>
      <c r="E82" s="212" t="str">
        <f>E11</f>
        <v>E - 2.2.4.1. Dřevní hmota z kácení</v>
      </c>
      <c r="F82" s="215"/>
      <c r="G82" s="215"/>
      <c r="H82" s="215"/>
      <c r="L82" s="29"/>
    </row>
    <row r="83" spans="2:65" s="1" customFormat="1" ht="6.95" customHeight="1">
      <c r="B83" s="29"/>
      <c r="L83" s="29"/>
    </row>
    <row r="84" spans="2:65" s="1" customFormat="1" ht="12" customHeight="1">
      <c r="B84" s="29"/>
      <c r="C84" s="25" t="s">
        <v>21</v>
      </c>
      <c r="F84" s="23" t="str">
        <f>F14</f>
        <v xml:space="preserve"> </v>
      </c>
      <c r="I84" s="25" t="s">
        <v>23</v>
      </c>
      <c r="J84" s="46" t="str">
        <f>IF(J14="","",J14)</f>
        <v>30. 11. 2023</v>
      </c>
      <c r="L84" s="29"/>
    </row>
    <row r="85" spans="2:65" s="1" customFormat="1" ht="6.95" customHeight="1">
      <c r="B85" s="29"/>
      <c r="L85" s="29"/>
    </row>
    <row r="86" spans="2:65" s="1" customFormat="1" ht="25.7" customHeight="1">
      <c r="B86" s="29"/>
      <c r="C86" s="25" t="s">
        <v>27</v>
      </c>
      <c r="F86" s="23" t="str">
        <f>E17</f>
        <v>Nemocnice Havířov, příspěvková organizace</v>
      </c>
      <c r="I86" s="25" t="s">
        <v>33</v>
      </c>
      <c r="J86" s="27" t="str">
        <f>E23</f>
        <v>Ing. Gabriela Pešková</v>
      </c>
      <c r="L86" s="29"/>
    </row>
    <row r="87" spans="2:65" s="1" customFormat="1" ht="15.2" customHeight="1">
      <c r="B87" s="29"/>
      <c r="C87" s="25" t="s">
        <v>32</v>
      </c>
      <c r="F87" s="23" t="str">
        <f>IF(E20="","",E20)</f>
        <v xml:space="preserve"> </v>
      </c>
      <c r="I87" s="25" t="s">
        <v>38</v>
      </c>
      <c r="J87" s="27" t="str">
        <f>E26</f>
        <v>Ing. Martina Cabáková</v>
      </c>
      <c r="L87" s="29"/>
    </row>
    <row r="88" spans="2:65" s="1" customFormat="1" ht="10.35" customHeight="1">
      <c r="B88" s="29"/>
      <c r="L88" s="29"/>
    </row>
    <row r="89" spans="2:65" s="10" customFormat="1" ht="29.25" customHeight="1">
      <c r="B89" s="108"/>
      <c r="C89" s="109" t="s">
        <v>157</v>
      </c>
      <c r="D89" s="110" t="s">
        <v>62</v>
      </c>
      <c r="E89" s="110" t="s">
        <v>58</v>
      </c>
      <c r="F89" s="110" t="s">
        <v>59</v>
      </c>
      <c r="G89" s="110" t="s">
        <v>158</v>
      </c>
      <c r="H89" s="110" t="s">
        <v>159</v>
      </c>
      <c r="I89" s="110" t="s">
        <v>160</v>
      </c>
      <c r="J89" s="111" t="s">
        <v>144</v>
      </c>
      <c r="K89" s="112" t="s">
        <v>161</v>
      </c>
      <c r="L89" s="108"/>
      <c r="M89" s="53" t="s">
        <v>3</v>
      </c>
      <c r="N89" s="54" t="s">
        <v>47</v>
      </c>
      <c r="O89" s="54" t="s">
        <v>162</v>
      </c>
      <c r="P89" s="54" t="s">
        <v>163</v>
      </c>
      <c r="Q89" s="54" t="s">
        <v>164</v>
      </c>
      <c r="R89" s="54" t="s">
        <v>165</v>
      </c>
      <c r="S89" s="54" t="s">
        <v>166</v>
      </c>
      <c r="T89" s="55" t="s">
        <v>167</v>
      </c>
    </row>
    <row r="90" spans="2:65" s="1" customFormat="1" ht="22.9" customHeight="1">
      <c r="B90" s="29"/>
      <c r="C90" s="58" t="s">
        <v>168</v>
      </c>
      <c r="J90" s="113">
        <f>BK90</f>
        <v>0</v>
      </c>
      <c r="L90" s="29"/>
      <c r="M90" s="56"/>
      <c r="N90" s="47"/>
      <c r="O90" s="47"/>
      <c r="P90" s="114">
        <f>P91+P106</f>
        <v>40.607999999999997</v>
      </c>
      <c r="Q90" s="47"/>
      <c r="R90" s="114">
        <f>R91+R106</f>
        <v>0</v>
      </c>
      <c r="S90" s="47"/>
      <c r="T90" s="115">
        <f>T91+T106</f>
        <v>0</v>
      </c>
      <c r="AT90" s="16" t="s">
        <v>76</v>
      </c>
      <c r="AU90" s="16" t="s">
        <v>145</v>
      </c>
      <c r="BK90" s="116">
        <f>BK91+BK106</f>
        <v>0</v>
      </c>
    </row>
    <row r="91" spans="2:65" s="11" customFormat="1" ht="25.9" customHeight="1">
      <c r="B91" s="117"/>
      <c r="D91" s="118" t="s">
        <v>76</v>
      </c>
      <c r="E91" s="119" t="s">
        <v>169</v>
      </c>
      <c r="F91" s="119" t="s">
        <v>170</v>
      </c>
      <c r="J91" s="120">
        <f>BK91</f>
        <v>0</v>
      </c>
      <c r="L91" s="117"/>
      <c r="M91" s="121"/>
      <c r="P91" s="122">
        <f>P92</f>
        <v>40.607999999999997</v>
      </c>
      <c r="R91" s="122">
        <f>R92</f>
        <v>0</v>
      </c>
      <c r="T91" s="123">
        <f>T92</f>
        <v>0</v>
      </c>
      <c r="AR91" s="118" t="s">
        <v>37</v>
      </c>
      <c r="AT91" s="124" t="s">
        <v>76</v>
      </c>
      <c r="AU91" s="124" t="s">
        <v>77</v>
      </c>
      <c r="AY91" s="118" t="s">
        <v>171</v>
      </c>
      <c r="BK91" s="125">
        <f>BK92</f>
        <v>0</v>
      </c>
    </row>
    <row r="92" spans="2:65" s="11" customFormat="1" ht="22.9" customHeight="1">
      <c r="B92" s="117"/>
      <c r="D92" s="118" t="s">
        <v>76</v>
      </c>
      <c r="E92" s="126" t="s">
        <v>37</v>
      </c>
      <c r="F92" s="126" t="s">
        <v>172</v>
      </c>
      <c r="J92" s="127">
        <f>BK92</f>
        <v>0</v>
      </c>
      <c r="L92" s="117"/>
      <c r="M92" s="121"/>
      <c r="P92" s="122">
        <f>SUM(P93:P105)</f>
        <v>40.607999999999997</v>
      </c>
      <c r="R92" s="122">
        <f>SUM(R93:R105)</f>
        <v>0</v>
      </c>
      <c r="T92" s="123">
        <f>SUM(T93:T105)</f>
        <v>0</v>
      </c>
      <c r="AR92" s="118" t="s">
        <v>37</v>
      </c>
      <c r="AT92" s="124" t="s">
        <v>76</v>
      </c>
      <c r="AU92" s="124" t="s">
        <v>37</v>
      </c>
      <c r="AY92" s="118" t="s">
        <v>171</v>
      </c>
      <c r="BK92" s="125">
        <f>SUM(BK93:BK105)</f>
        <v>0</v>
      </c>
    </row>
    <row r="93" spans="2:65" s="1" customFormat="1" ht="37.9" customHeight="1">
      <c r="B93" s="128"/>
      <c r="C93" s="129" t="s">
        <v>37</v>
      </c>
      <c r="D93" s="129" t="s">
        <v>116</v>
      </c>
      <c r="E93" s="130" t="s">
        <v>558</v>
      </c>
      <c r="F93" s="131" t="s">
        <v>559</v>
      </c>
      <c r="G93" s="132" t="s">
        <v>244</v>
      </c>
      <c r="H93" s="133">
        <v>20</v>
      </c>
      <c r="I93" s="134">
        <v>0</v>
      </c>
      <c r="J93" s="134">
        <f>ROUND(I93*H93,2)</f>
        <v>0</v>
      </c>
      <c r="K93" s="135"/>
      <c r="L93" s="29"/>
      <c r="M93" s="136" t="s">
        <v>3</v>
      </c>
      <c r="N93" s="137" t="s">
        <v>48</v>
      </c>
      <c r="O93" s="138">
        <v>0.27</v>
      </c>
      <c r="P93" s="138">
        <f>O93*H93</f>
        <v>5.4</v>
      </c>
      <c r="Q93" s="138">
        <v>0</v>
      </c>
      <c r="R93" s="138">
        <f>Q93*H93</f>
        <v>0</v>
      </c>
      <c r="S93" s="138">
        <v>0</v>
      </c>
      <c r="T93" s="139">
        <f>S93*H93</f>
        <v>0</v>
      </c>
      <c r="AR93" s="140" t="s">
        <v>176</v>
      </c>
      <c r="AT93" s="140" t="s">
        <v>116</v>
      </c>
      <c r="AU93" s="140" t="s">
        <v>20</v>
      </c>
      <c r="AY93" s="16" t="s">
        <v>171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6" t="s">
        <v>37</v>
      </c>
      <c r="BK93" s="141">
        <f>ROUND(I93*H93,2)</f>
        <v>0</v>
      </c>
      <c r="BL93" s="16" t="s">
        <v>176</v>
      </c>
      <c r="BM93" s="140" t="s">
        <v>585</v>
      </c>
    </row>
    <row r="94" spans="2:65" s="1" customFormat="1">
      <c r="B94" s="29"/>
      <c r="D94" s="142" t="s">
        <v>178</v>
      </c>
      <c r="F94" s="143" t="s">
        <v>561</v>
      </c>
      <c r="L94" s="29"/>
      <c r="M94" s="144"/>
      <c r="T94" s="50"/>
      <c r="AT94" s="16" t="s">
        <v>178</v>
      </c>
      <c r="AU94" s="16" t="s">
        <v>20</v>
      </c>
    </row>
    <row r="95" spans="2:65" s="12" customFormat="1">
      <c r="B95" s="145"/>
      <c r="D95" s="146" t="s">
        <v>180</v>
      </c>
      <c r="E95" s="147" t="s">
        <v>3</v>
      </c>
      <c r="F95" s="148" t="s">
        <v>586</v>
      </c>
      <c r="H95" s="149">
        <v>20</v>
      </c>
      <c r="L95" s="145"/>
      <c r="M95" s="150"/>
      <c r="T95" s="151"/>
      <c r="AT95" s="147" t="s">
        <v>180</v>
      </c>
      <c r="AU95" s="147" t="s">
        <v>20</v>
      </c>
      <c r="AV95" s="12" t="s">
        <v>20</v>
      </c>
      <c r="AW95" s="12" t="s">
        <v>36</v>
      </c>
      <c r="AX95" s="12" t="s">
        <v>37</v>
      </c>
      <c r="AY95" s="147" t="s">
        <v>171</v>
      </c>
    </row>
    <row r="96" spans="2:65" s="1" customFormat="1" ht="37.9" customHeight="1">
      <c r="B96" s="128"/>
      <c r="C96" s="129" t="s">
        <v>20</v>
      </c>
      <c r="D96" s="129" t="s">
        <v>116</v>
      </c>
      <c r="E96" s="130" t="s">
        <v>563</v>
      </c>
      <c r="F96" s="131" t="s">
        <v>564</v>
      </c>
      <c r="G96" s="132" t="s">
        <v>244</v>
      </c>
      <c r="H96" s="133">
        <v>9</v>
      </c>
      <c r="I96" s="134">
        <v>0</v>
      </c>
      <c r="J96" s="134">
        <f>ROUND(I96*H96,2)</f>
        <v>0</v>
      </c>
      <c r="K96" s="135"/>
      <c r="L96" s="29"/>
      <c r="M96" s="136" t="s">
        <v>3</v>
      </c>
      <c r="N96" s="137" t="s">
        <v>48</v>
      </c>
      <c r="O96" s="138">
        <v>0.39</v>
      </c>
      <c r="P96" s="138">
        <f>O96*H96</f>
        <v>3.5100000000000002</v>
      </c>
      <c r="Q96" s="138">
        <v>0</v>
      </c>
      <c r="R96" s="138">
        <f>Q96*H96</f>
        <v>0</v>
      </c>
      <c r="S96" s="138">
        <v>0</v>
      </c>
      <c r="T96" s="139">
        <f>S96*H96</f>
        <v>0</v>
      </c>
      <c r="AR96" s="140" t="s">
        <v>176</v>
      </c>
      <c r="AT96" s="140" t="s">
        <v>116</v>
      </c>
      <c r="AU96" s="140" t="s">
        <v>20</v>
      </c>
      <c r="AY96" s="16" t="s">
        <v>171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6" t="s">
        <v>37</v>
      </c>
      <c r="BK96" s="141">
        <f>ROUND(I96*H96,2)</f>
        <v>0</v>
      </c>
      <c r="BL96" s="16" t="s">
        <v>176</v>
      </c>
      <c r="BM96" s="140" t="s">
        <v>587</v>
      </c>
    </row>
    <row r="97" spans="2:65" s="1" customFormat="1">
      <c r="B97" s="29"/>
      <c r="D97" s="142" t="s">
        <v>178</v>
      </c>
      <c r="F97" s="143" t="s">
        <v>566</v>
      </c>
      <c r="L97" s="29"/>
      <c r="M97" s="144"/>
      <c r="T97" s="50"/>
      <c r="AT97" s="16" t="s">
        <v>178</v>
      </c>
      <c r="AU97" s="16" t="s">
        <v>20</v>
      </c>
    </row>
    <row r="98" spans="2:65" s="12" customFormat="1">
      <c r="B98" s="145"/>
      <c r="D98" s="146" t="s">
        <v>180</v>
      </c>
      <c r="E98" s="147" t="s">
        <v>3</v>
      </c>
      <c r="F98" s="148" t="s">
        <v>588</v>
      </c>
      <c r="H98" s="149">
        <v>9</v>
      </c>
      <c r="L98" s="145"/>
      <c r="M98" s="150"/>
      <c r="T98" s="151"/>
      <c r="AT98" s="147" t="s">
        <v>180</v>
      </c>
      <c r="AU98" s="147" t="s">
        <v>20</v>
      </c>
      <c r="AV98" s="12" t="s">
        <v>20</v>
      </c>
      <c r="AW98" s="12" t="s">
        <v>36</v>
      </c>
      <c r="AX98" s="12" t="s">
        <v>37</v>
      </c>
      <c r="AY98" s="147" t="s">
        <v>171</v>
      </c>
    </row>
    <row r="99" spans="2:65" s="1" customFormat="1" ht="37.9" customHeight="1">
      <c r="B99" s="128"/>
      <c r="C99" s="129" t="s">
        <v>189</v>
      </c>
      <c r="D99" s="129" t="s">
        <v>116</v>
      </c>
      <c r="E99" s="130" t="s">
        <v>568</v>
      </c>
      <c r="F99" s="131" t="s">
        <v>569</v>
      </c>
      <c r="G99" s="132" t="s">
        <v>244</v>
      </c>
      <c r="H99" s="133">
        <v>3</v>
      </c>
      <c r="I99" s="134">
        <v>0</v>
      </c>
      <c r="J99" s="134">
        <f>ROUND(I99*H99,2)</f>
        <v>0</v>
      </c>
      <c r="K99" s="135"/>
      <c r="L99" s="29"/>
      <c r="M99" s="136" t="s">
        <v>3</v>
      </c>
      <c r="N99" s="137" t="s">
        <v>48</v>
      </c>
      <c r="O99" s="138">
        <v>0.56399999999999995</v>
      </c>
      <c r="P99" s="138">
        <f>O99*H99</f>
        <v>1.6919999999999997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176</v>
      </c>
      <c r="AT99" s="140" t="s">
        <v>116</v>
      </c>
      <c r="AU99" s="140" t="s">
        <v>20</v>
      </c>
      <c r="AY99" s="16" t="s">
        <v>171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6" t="s">
        <v>37</v>
      </c>
      <c r="BK99" s="141">
        <f>ROUND(I99*H99,2)</f>
        <v>0</v>
      </c>
      <c r="BL99" s="16" t="s">
        <v>176</v>
      </c>
      <c r="BM99" s="140" t="s">
        <v>589</v>
      </c>
    </row>
    <row r="100" spans="2:65" s="1" customFormat="1">
      <c r="B100" s="29"/>
      <c r="D100" s="142" t="s">
        <v>178</v>
      </c>
      <c r="F100" s="143" t="s">
        <v>571</v>
      </c>
      <c r="L100" s="29"/>
      <c r="M100" s="144"/>
      <c r="T100" s="50"/>
      <c r="AT100" s="16" t="s">
        <v>178</v>
      </c>
      <c r="AU100" s="16" t="s">
        <v>20</v>
      </c>
    </row>
    <row r="101" spans="2:65" s="12" customFormat="1">
      <c r="B101" s="145"/>
      <c r="D101" s="146" t="s">
        <v>180</v>
      </c>
      <c r="E101" s="147" t="s">
        <v>3</v>
      </c>
      <c r="F101" s="148" t="s">
        <v>590</v>
      </c>
      <c r="H101" s="149">
        <v>3</v>
      </c>
      <c r="L101" s="145"/>
      <c r="M101" s="150"/>
      <c r="T101" s="151"/>
      <c r="AT101" s="147" t="s">
        <v>180</v>
      </c>
      <c r="AU101" s="147" t="s">
        <v>20</v>
      </c>
      <c r="AV101" s="12" t="s">
        <v>20</v>
      </c>
      <c r="AW101" s="12" t="s">
        <v>36</v>
      </c>
      <c r="AX101" s="12" t="s">
        <v>37</v>
      </c>
      <c r="AY101" s="147" t="s">
        <v>171</v>
      </c>
    </row>
    <row r="102" spans="2:65" s="1" customFormat="1" ht="37.9" customHeight="1">
      <c r="B102" s="128"/>
      <c r="C102" s="129" t="s">
        <v>176</v>
      </c>
      <c r="D102" s="129" t="s">
        <v>116</v>
      </c>
      <c r="E102" s="130" t="s">
        <v>573</v>
      </c>
      <c r="F102" s="131" t="s">
        <v>574</v>
      </c>
      <c r="G102" s="132" t="s">
        <v>244</v>
      </c>
      <c r="H102" s="133">
        <v>3</v>
      </c>
      <c r="I102" s="134">
        <v>0</v>
      </c>
      <c r="J102" s="134">
        <f>ROUND(I102*H102,2)</f>
        <v>0</v>
      </c>
      <c r="K102" s="135"/>
      <c r="L102" s="29"/>
      <c r="M102" s="136" t="s">
        <v>3</v>
      </c>
      <c r="N102" s="137" t="s">
        <v>48</v>
      </c>
      <c r="O102" s="138">
        <v>0.56399999999999995</v>
      </c>
      <c r="P102" s="138">
        <f>O102*H102</f>
        <v>1.6919999999999997</v>
      </c>
      <c r="Q102" s="138">
        <v>0</v>
      </c>
      <c r="R102" s="138">
        <f>Q102*H102</f>
        <v>0</v>
      </c>
      <c r="S102" s="138">
        <v>0</v>
      </c>
      <c r="T102" s="139">
        <f>S102*H102</f>
        <v>0</v>
      </c>
      <c r="AR102" s="140" t="s">
        <v>176</v>
      </c>
      <c r="AT102" s="140" t="s">
        <v>116</v>
      </c>
      <c r="AU102" s="140" t="s">
        <v>20</v>
      </c>
      <c r="AY102" s="16" t="s">
        <v>171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6" t="s">
        <v>37</v>
      </c>
      <c r="BK102" s="141">
        <f>ROUND(I102*H102,2)</f>
        <v>0</v>
      </c>
      <c r="BL102" s="16" t="s">
        <v>176</v>
      </c>
      <c r="BM102" s="140" t="s">
        <v>591</v>
      </c>
    </row>
    <row r="103" spans="2:65" s="12" customFormat="1">
      <c r="B103" s="145"/>
      <c r="D103" s="146" t="s">
        <v>180</v>
      </c>
      <c r="E103" s="147" t="s">
        <v>3</v>
      </c>
      <c r="F103" s="148" t="s">
        <v>590</v>
      </c>
      <c r="H103" s="149">
        <v>3</v>
      </c>
      <c r="L103" s="145"/>
      <c r="M103" s="150"/>
      <c r="T103" s="151"/>
      <c r="AT103" s="147" t="s">
        <v>180</v>
      </c>
      <c r="AU103" s="147" t="s">
        <v>20</v>
      </c>
      <c r="AV103" s="12" t="s">
        <v>20</v>
      </c>
      <c r="AW103" s="12" t="s">
        <v>36</v>
      </c>
      <c r="AX103" s="12" t="s">
        <v>37</v>
      </c>
      <c r="AY103" s="147" t="s">
        <v>171</v>
      </c>
    </row>
    <row r="104" spans="2:65" s="1" customFormat="1" ht="37.9" customHeight="1">
      <c r="B104" s="128"/>
      <c r="C104" s="129" t="s">
        <v>201</v>
      </c>
      <c r="D104" s="129" t="s">
        <v>116</v>
      </c>
      <c r="E104" s="130" t="s">
        <v>592</v>
      </c>
      <c r="F104" s="131" t="s">
        <v>593</v>
      </c>
      <c r="G104" s="132" t="s">
        <v>175</v>
      </c>
      <c r="H104" s="133">
        <v>1573</v>
      </c>
      <c r="I104" s="134">
        <v>0</v>
      </c>
      <c r="J104" s="134">
        <f>ROUND(I104*H104,2)</f>
        <v>0</v>
      </c>
      <c r="K104" s="135"/>
      <c r="L104" s="29"/>
      <c r="M104" s="136" t="s">
        <v>3</v>
      </c>
      <c r="N104" s="137" t="s">
        <v>48</v>
      </c>
      <c r="O104" s="138">
        <v>1.7999999999999999E-2</v>
      </c>
      <c r="P104" s="138">
        <f>O104*H104</f>
        <v>28.313999999999997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176</v>
      </c>
      <c r="AT104" s="140" t="s">
        <v>116</v>
      </c>
      <c r="AU104" s="140" t="s">
        <v>20</v>
      </c>
      <c r="AY104" s="16" t="s">
        <v>171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6" t="s">
        <v>37</v>
      </c>
      <c r="BK104" s="141">
        <f>ROUND(I104*H104,2)</f>
        <v>0</v>
      </c>
      <c r="BL104" s="16" t="s">
        <v>176</v>
      </c>
      <c r="BM104" s="140" t="s">
        <v>594</v>
      </c>
    </row>
    <row r="105" spans="2:65" s="12" customFormat="1">
      <c r="B105" s="145"/>
      <c r="D105" s="146" t="s">
        <v>180</v>
      </c>
      <c r="E105" s="147" t="s">
        <v>3</v>
      </c>
      <c r="F105" s="148" t="s">
        <v>595</v>
      </c>
      <c r="H105" s="149">
        <v>1573</v>
      </c>
      <c r="L105" s="145"/>
      <c r="M105" s="150"/>
      <c r="T105" s="151"/>
      <c r="AT105" s="147" t="s">
        <v>180</v>
      </c>
      <c r="AU105" s="147" t="s">
        <v>20</v>
      </c>
      <c r="AV105" s="12" t="s">
        <v>20</v>
      </c>
      <c r="AW105" s="12" t="s">
        <v>36</v>
      </c>
      <c r="AX105" s="12" t="s">
        <v>37</v>
      </c>
      <c r="AY105" s="147" t="s">
        <v>171</v>
      </c>
    </row>
    <row r="106" spans="2:65" s="11" customFormat="1" ht="25.9" customHeight="1">
      <c r="B106" s="117"/>
      <c r="D106" s="118" t="s">
        <v>76</v>
      </c>
      <c r="E106" s="119" t="s">
        <v>344</v>
      </c>
      <c r="F106" s="119" t="s">
        <v>345</v>
      </c>
      <c r="J106" s="120">
        <f>BK106</f>
        <v>0</v>
      </c>
      <c r="L106" s="117"/>
      <c r="M106" s="121"/>
      <c r="P106" s="122">
        <f>P107+P111</f>
        <v>0</v>
      </c>
      <c r="R106" s="122">
        <f>R107+R111</f>
        <v>0</v>
      </c>
      <c r="T106" s="123">
        <f>T107+T111</f>
        <v>0</v>
      </c>
      <c r="AR106" s="118" t="s">
        <v>201</v>
      </c>
      <c r="AT106" s="124" t="s">
        <v>76</v>
      </c>
      <c r="AU106" s="124" t="s">
        <v>77</v>
      </c>
      <c r="AY106" s="118" t="s">
        <v>171</v>
      </c>
      <c r="BK106" s="125">
        <f>BK107+BK111</f>
        <v>0</v>
      </c>
    </row>
    <row r="107" spans="2:65" s="11" customFormat="1" ht="22.9" customHeight="1">
      <c r="B107" s="117"/>
      <c r="D107" s="118" t="s">
        <v>76</v>
      </c>
      <c r="E107" s="126" t="s">
        <v>362</v>
      </c>
      <c r="F107" s="126" t="s">
        <v>363</v>
      </c>
      <c r="J107" s="127">
        <f>BK107</f>
        <v>0</v>
      </c>
      <c r="L107" s="117"/>
      <c r="M107" s="121"/>
      <c r="P107" s="122">
        <f>SUM(P108:P110)</f>
        <v>0</v>
      </c>
      <c r="R107" s="122">
        <f>SUM(R108:R110)</f>
        <v>0</v>
      </c>
      <c r="T107" s="123">
        <f>SUM(T108:T110)</f>
        <v>0</v>
      </c>
      <c r="AR107" s="118" t="s">
        <v>201</v>
      </c>
      <c r="AT107" s="124" t="s">
        <v>76</v>
      </c>
      <c r="AU107" s="124" t="s">
        <v>37</v>
      </c>
      <c r="AY107" s="118" t="s">
        <v>171</v>
      </c>
      <c r="BK107" s="125">
        <f>SUM(BK108:BK110)</f>
        <v>0</v>
      </c>
    </row>
    <row r="108" spans="2:65" s="1" customFormat="1" ht="16.5" customHeight="1">
      <c r="B108" s="128"/>
      <c r="C108" s="129" t="s">
        <v>209</v>
      </c>
      <c r="D108" s="129" t="s">
        <v>116</v>
      </c>
      <c r="E108" s="130" t="s">
        <v>365</v>
      </c>
      <c r="F108" s="131" t="s">
        <v>363</v>
      </c>
      <c r="G108" s="132" t="s">
        <v>366</v>
      </c>
      <c r="H108" s="133">
        <v>1047.33</v>
      </c>
      <c r="I108" s="134">
        <v>0</v>
      </c>
      <c r="J108" s="134">
        <f>ROUND(I108*H108,2)</f>
        <v>0</v>
      </c>
      <c r="K108" s="135"/>
      <c r="L108" s="29"/>
      <c r="M108" s="136" t="s">
        <v>3</v>
      </c>
      <c r="N108" s="137" t="s">
        <v>48</v>
      </c>
      <c r="O108" s="138">
        <v>0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9">
        <f>S108*H108</f>
        <v>0</v>
      </c>
      <c r="AR108" s="140" t="s">
        <v>351</v>
      </c>
      <c r="AT108" s="140" t="s">
        <v>116</v>
      </c>
      <c r="AU108" s="140" t="s">
        <v>20</v>
      </c>
      <c r="AY108" s="16" t="s">
        <v>171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6" t="s">
        <v>37</v>
      </c>
      <c r="BK108" s="141">
        <f>ROUND(I108*H108,2)</f>
        <v>0</v>
      </c>
      <c r="BL108" s="16" t="s">
        <v>351</v>
      </c>
      <c r="BM108" s="140" t="s">
        <v>596</v>
      </c>
    </row>
    <row r="109" spans="2:65" s="1" customFormat="1">
      <c r="B109" s="29"/>
      <c r="D109" s="142" t="s">
        <v>178</v>
      </c>
      <c r="F109" s="143" t="s">
        <v>368</v>
      </c>
      <c r="L109" s="29"/>
      <c r="M109" s="144"/>
      <c r="T109" s="50"/>
      <c r="AT109" s="16" t="s">
        <v>178</v>
      </c>
      <c r="AU109" s="16" t="s">
        <v>20</v>
      </c>
    </row>
    <row r="110" spans="2:65" s="1" customFormat="1" ht="175.5">
      <c r="B110" s="29"/>
      <c r="D110" s="146" t="s">
        <v>134</v>
      </c>
      <c r="F110" s="158" t="s">
        <v>369</v>
      </c>
      <c r="L110" s="29"/>
      <c r="M110" s="144"/>
      <c r="T110" s="50"/>
      <c r="AT110" s="16" t="s">
        <v>134</v>
      </c>
      <c r="AU110" s="16" t="s">
        <v>20</v>
      </c>
    </row>
    <row r="111" spans="2:65" s="11" customFormat="1" ht="22.9" customHeight="1">
      <c r="B111" s="117"/>
      <c r="D111" s="118" t="s">
        <v>76</v>
      </c>
      <c r="E111" s="126" t="s">
        <v>392</v>
      </c>
      <c r="F111" s="126" t="s">
        <v>393</v>
      </c>
      <c r="J111" s="127">
        <f>BK111</f>
        <v>0</v>
      </c>
      <c r="L111" s="117"/>
      <c r="M111" s="121"/>
      <c r="P111" s="122">
        <f>SUM(P112:P114)</f>
        <v>0</v>
      </c>
      <c r="R111" s="122">
        <f>SUM(R112:R114)</f>
        <v>0</v>
      </c>
      <c r="T111" s="123">
        <f>SUM(T112:T114)</f>
        <v>0</v>
      </c>
      <c r="AR111" s="118" t="s">
        <v>201</v>
      </c>
      <c r="AT111" s="124" t="s">
        <v>76</v>
      </c>
      <c r="AU111" s="124" t="s">
        <v>37</v>
      </c>
      <c r="AY111" s="118" t="s">
        <v>171</v>
      </c>
      <c r="BK111" s="125">
        <f>SUM(BK112:BK114)</f>
        <v>0</v>
      </c>
    </row>
    <row r="112" spans="2:65" s="1" customFormat="1" ht="16.5" customHeight="1">
      <c r="B112" s="128"/>
      <c r="C112" s="129" t="s">
        <v>217</v>
      </c>
      <c r="D112" s="129" t="s">
        <v>116</v>
      </c>
      <c r="E112" s="130" t="s">
        <v>395</v>
      </c>
      <c r="F112" s="131" t="s">
        <v>393</v>
      </c>
      <c r="G112" s="132" t="s">
        <v>366</v>
      </c>
      <c r="H112" s="133">
        <v>1047.33</v>
      </c>
      <c r="I112" s="134">
        <v>0</v>
      </c>
      <c r="J112" s="134">
        <f>ROUND(I112*H112,2)</f>
        <v>0</v>
      </c>
      <c r="K112" s="135"/>
      <c r="L112" s="29"/>
      <c r="M112" s="136" t="s">
        <v>3</v>
      </c>
      <c r="N112" s="137" t="s">
        <v>48</v>
      </c>
      <c r="O112" s="138">
        <v>0</v>
      </c>
      <c r="P112" s="138">
        <f>O112*H112</f>
        <v>0</v>
      </c>
      <c r="Q112" s="138">
        <v>0</v>
      </c>
      <c r="R112" s="138">
        <f>Q112*H112</f>
        <v>0</v>
      </c>
      <c r="S112" s="138">
        <v>0</v>
      </c>
      <c r="T112" s="139">
        <f>S112*H112</f>
        <v>0</v>
      </c>
      <c r="AR112" s="140" t="s">
        <v>351</v>
      </c>
      <c r="AT112" s="140" t="s">
        <v>116</v>
      </c>
      <c r="AU112" s="140" t="s">
        <v>20</v>
      </c>
      <c r="AY112" s="16" t="s">
        <v>171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6" t="s">
        <v>37</v>
      </c>
      <c r="BK112" s="141">
        <f>ROUND(I112*H112,2)</f>
        <v>0</v>
      </c>
      <c r="BL112" s="16" t="s">
        <v>351</v>
      </c>
      <c r="BM112" s="140" t="s">
        <v>597</v>
      </c>
    </row>
    <row r="113" spans="2:47" s="1" customFormat="1">
      <c r="B113" s="29"/>
      <c r="D113" s="142" t="s">
        <v>178</v>
      </c>
      <c r="F113" s="143" t="s">
        <v>397</v>
      </c>
      <c r="L113" s="29"/>
      <c r="M113" s="144"/>
      <c r="T113" s="50"/>
      <c r="AT113" s="16" t="s">
        <v>178</v>
      </c>
      <c r="AU113" s="16" t="s">
        <v>20</v>
      </c>
    </row>
    <row r="114" spans="2:47" s="1" customFormat="1" ht="29.25">
      <c r="B114" s="29"/>
      <c r="D114" s="146" t="s">
        <v>134</v>
      </c>
      <c r="F114" s="158" t="s">
        <v>398</v>
      </c>
      <c r="L114" s="29"/>
      <c r="M114" s="159"/>
      <c r="N114" s="160"/>
      <c r="O114" s="160"/>
      <c r="P114" s="160"/>
      <c r="Q114" s="160"/>
      <c r="R114" s="160"/>
      <c r="S114" s="160"/>
      <c r="T114" s="161"/>
      <c r="AT114" s="16" t="s">
        <v>134</v>
      </c>
      <c r="AU114" s="16" t="s">
        <v>20</v>
      </c>
    </row>
    <row r="115" spans="2:47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29"/>
    </row>
  </sheetData>
  <autoFilter ref="C89:K114" xr:uid="{00000000-0009-0000-0000-000005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500-000000000000}"/>
    <hyperlink ref="F97" r:id="rId2" xr:uid="{00000000-0004-0000-0500-000001000000}"/>
    <hyperlink ref="F100" r:id="rId3" xr:uid="{00000000-0004-0000-0500-000002000000}"/>
    <hyperlink ref="F109" r:id="rId4" xr:uid="{00000000-0004-0000-0500-000003000000}"/>
    <hyperlink ref="F113" r:id="rId5" xr:uid="{00000000-0004-0000-05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2"/>
  <sheetViews>
    <sheetView showGridLines="0" workbookViewId="0">
      <selection activeCell="I154" sqref="I15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103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598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ROUND(J93,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ROUND((SUM(BE93:BE151)),  0)</f>
        <v>0</v>
      </c>
      <c r="I35" s="90">
        <v>0.21</v>
      </c>
      <c r="J35" s="80">
        <f>ROUND(((SUM(BE93:BE151))*I35),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ROUND((SUM(BF93:BF151)),  0)</f>
        <v>0</v>
      </c>
      <c r="I36" s="90">
        <v>0.15</v>
      </c>
      <c r="J36" s="80">
        <f>ROUND(((SUM(BF93:BF151))*I36),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ROUND((SUM(BG93:BG151)),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ROUND((SUM(BH93:BH151)),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ROUND((SUM(BI93:BI151)),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F - 2.3. Terénní úpravy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J93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J94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J95</f>
        <v>0</v>
      </c>
      <c r="L65" s="104"/>
    </row>
    <row r="66" spans="2:12" s="8" customFormat="1" ht="24.95" hidden="1" customHeight="1">
      <c r="B66" s="100"/>
      <c r="D66" s="101" t="s">
        <v>150</v>
      </c>
      <c r="E66" s="102"/>
      <c r="F66" s="102"/>
      <c r="G66" s="102"/>
      <c r="H66" s="102"/>
      <c r="I66" s="102"/>
      <c r="J66" s="103">
        <f>J125</f>
        <v>0</v>
      </c>
      <c r="L66" s="100"/>
    </row>
    <row r="67" spans="2:12" s="9" customFormat="1" ht="19.899999999999999" hidden="1" customHeight="1">
      <c r="B67" s="104"/>
      <c r="D67" s="105" t="s">
        <v>151</v>
      </c>
      <c r="E67" s="106"/>
      <c r="F67" s="106"/>
      <c r="G67" s="106"/>
      <c r="H67" s="106"/>
      <c r="I67" s="106"/>
      <c r="J67" s="107">
        <f>J126</f>
        <v>0</v>
      </c>
      <c r="L67" s="104"/>
    </row>
    <row r="68" spans="2:12" s="9" customFormat="1" ht="19.899999999999999" hidden="1" customHeight="1">
      <c r="B68" s="104"/>
      <c r="D68" s="105" t="s">
        <v>152</v>
      </c>
      <c r="E68" s="106"/>
      <c r="F68" s="106"/>
      <c r="G68" s="106"/>
      <c r="H68" s="106"/>
      <c r="I68" s="106"/>
      <c r="J68" s="107">
        <f>J130</f>
        <v>0</v>
      </c>
      <c r="L68" s="104"/>
    </row>
    <row r="69" spans="2:12" s="9" customFormat="1" ht="19.899999999999999" hidden="1" customHeight="1">
      <c r="B69" s="104"/>
      <c r="D69" s="105" t="s">
        <v>153</v>
      </c>
      <c r="E69" s="106"/>
      <c r="F69" s="106"/>
      <c r="G69" s="106"/>
      <c r="H69" s="106"/>
      <c r="I69" s="106"/>
      <c r="J69" s="107">
        <f>J134</f>
        <v>0</v>
      </c>
      <c r="L69" s="104"/>
    </row>
    <row r="70" spans="2:12" s="9" customFormat="1" ht="19.899999999999999" hidden="1" customHeight="1">
      <c r="B70" s="104"/>
      <c r="D70" s="105" t="s">
        <v>154</v>
      </c>
      <c r="E70" s="106"/>
      <c r="F70" s="106"/>
      <c r="G70" s="106"/>
      <c r="H70" s="106"/>
      <c r="I70" s="106"/>
      <c r="J70" s="107">
        <f>J141</f>
        <v>0</v>
      </c>
      <c r="L70" s="104"/>
    </row>
    <row r="71" spans="2:12" s="9" customFormat="1" ht="19.899999999999999" hidden="1" customHeight="1">
      <c r="B71" s="104"/>
      <c r="D71" s="105" t="s">
        <v>155</v>
      </c>
      <c r="E71" s="106"/>
      <c r="F71" s="106"/>
      <c r="G71" s="106"/>
      <c r="H71" s="106"/>
      <c r="I71" s="106"/>
      <c r="J71" s="107">
        <f>J148</f>
        <v>0</v>
      </c>
      <c r="L71" s="104"/>
    </row>
    <row r="72" spans="2:12" s="1" customFormat="1" ht="21.75" hidden="1" customHeight="1">
      <c r="B72" s="29"/>
      <c r="L72" s="29"/>
    </row>
    <row r="73" spans="2:12" s="1" customFormat="1" ht="6.95" hidden="1" customHeight="1"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29"/>
    </row>
    <row r="74" spans="2:12" hidden="1"/>
    <row r="75" spans="2:12" hidden="1"/>
    <row r="76" spans="2:12" hidden="1"/>
    <row r="77" spans="2:12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9"/>
    </row>
    <row r="78" spans="2:12" s="1" customFormat="1" ht="24.95" customHeight="1">
      <c r="B78" s="29"/>
      <c r="C78" s="20" t="s">
        <v>156</v>
      </c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5" t="s">
        <v>15</v>
      </c>
      <c r="L80" s="29"/>
    </row>
    <row r="81" spans="2:65" s="1" customFormat="1" ht="26.25" customHeight="1">
      <c r="B81" s="29"/>
      <c r="E81" s="216" t="str">
        <f>E7</f>
        <v>REVITALIZACE ZELENÉ INFRASTRUKTURY NEMOCNICE HAVÍŘOV, p.o.</v>
      </c>
      <c r="F81" s="217"/>
      <c r="G81" s="217"/>
      <c r="H81" s="217"/>
      <c r="L81" s="29"/>
    </row>
    <row r="82" spans="2:65" ht="12" customHeight="1">
      <c r="B82" s="19"/>
      <c r="C82" s="25" t="s">
        <v>138</v>
      </c>
      <c r="L82" s="19"/>
    </row>
    <row r="83" spans="2:65" s="1" customFormat="1" ht="16.5" customHeight="1">
      <c r="B83" s="29"/>
      <c r="E83" s="216" t="s">
        <v>139</v>
      </c>
      <c r="F83" s="215"/>
      <c r="G83" s="215"/>
      <c r="H83" s="215"/>
      <c r="L83" s="29"/>
    </row>
    <row r="84" spans="2:65" s="1" customFormat="1" ht="12" customHeight="1">
      <c r="B84" s="29"/>
      <c r="C84" s="25" t="s">
        <v>140</v>
      </c>
      <c r="L84" s="29"/>
    </row>
    <row r="85" spans="2:65" s="1" customFormat="1" ht="16.5" customHeight="1">
      <c r="B85" s="29"/>
      <c r="E85" s="212" t="str">
        <f>E11</f>
        <v>F - 2.3. Terénní úpravy</v>
      </c>
      <c r="F85" s="215"/>
      <c r="G85" s="215"/>
      <c r="H85" s="215"/>
      <c r="L85" s="29"/>
    </row>
    <row r="86" spans="2:65" s="1" customFormat="1" ht="6.95" customHeight="1">
      <c r="B86" s="29"/>
      <c r="L86" s="29"/>
    </row>
    <row r="87" spans="2:65" s="1" customFormat="1" ht="12" customHeight="1">
      <c r="B87" s="29"/>
      <c r="C87" s="25" t="s">
        <v>21</v>
      </c>
      <c r="F87" s="23" t="str">
        <f>F14</f>
        <v xml:space="preserve"> </v>
      </c>
      <c r="I87" s="25" t="s">
        <v>23</v>
      </c>
      <c r="J87" s="46" t="str">
        <f>IF(J14="","",J14)</f>
        <v>30. 11. 2023</v>
      </c>
      <c r="L87" s="29"/>
    </row>
    <row r="88" spans="2:65" s="1" customFormat="1" ht="6.95" customHeight="1">
      <c r="B88" s="29"/>
      <c r="L88" s="29"/>
    </row>
    <row r="89" spans="2:65" s="1" customFormat="1" ht="25.7" customHeight="1">
      <c r="B89" s="29"/>
      <c r="C89" s="25" t="s">
        <v>27</v>
      </c>
      <c r="F89" s="23" t="str">
        <f>E17</f>
        <v>Nemocnice Havířov, příspěvková organizace</v>
      </c>
      <c r="I89" s="25" t="s">
        <v>33</v>
      </c>
      <c r="J89" s="27" t="str">
        <f>E23</f>
        <v>Ing. Gabriela Pešková</v>
      </c>
      <c r="L89" s="29"/>
    </row>
    <row r="90" spans="2:65" s="1" customFormat="1" ht="15.2" customHeight="1">
      <c r="B90" s="29"/>
      <c r="C90" s="25" t="s">
        <v>32</v>
      </c>
      <c r="F90" s="23" t="str">
        <f>IF(E20="","",E20)</f>
        <v xml:space="preserve"> </v>
      </c>
      <c r="I90" s="25" t="s">
        <v>38</v>
      </c>
      <c r="J90" s="27" t="str">
        <f>E26</f>
        <v>Ing. Martina Cabáková</v>
      </c>
      <c r="L90" s="29"/>
    </row>
    <row r="91" spans="2:65" s="1" customFormat="1" ht="10.35" customHeight="1">
      <c r="B91" s="29"/>
      <c r="L91" s="29"/>
    </row>
    <row r="92" spans="2:65" s="10" customFormat="1" ht="29.25" customHeight="1">
      <c r="B92" s="108"/>
      <c r="C92" s="109" t="s">
        <v>157</v>
      </c>
      <c r="D92" s="110" t="s">
        <v>62</v>
      </c>
      <c r="E92" s="110" t="s">
        <v>58</v>
      </c>
      <c r="F92" s="110" t="s">
        <v>59</v>
      </c>
      <c r="G92" s="110" t="s">
        <v>158</v>
      </c>
      <c r="H92" s="110" t="s">
        <v>159</v>
      </c>
      <c r="I92" s="110" t="s">
        <v>160</v>
      </c>
      <c r="J92" s="111" t="s">
        <v>144</v>
      </c>
      <c r="K92" s="112" t="s">
        <v>161</v>
      </c>
      <c r="L92" s="108"/>
      <c r="M92" s="53" t="s">
        <v>3</v>
      </c>
      <c r="N92" s="54" t="s">
        <v>47</v>
      </c>
      <c r="O92" s="54" t="s">
        <v>162</v>
      </c>
      <c r="P92" s="54" t="s">
        <v>163</v>
      </c>
      <c r="Q92" s="54" t="s">
        <v>164</v>
      </c>
      <c r="R92" s="54" t="s">
        <v>165</v>
      </c>
      <c r="S92" s="54" t="s">
        <v>166</v>
      </c>
      <c r="T92" s="55" t="s">
        <v>167</v>
      </c>
    </row>
    <row r="93" spans="2:65" s="1" customFormat="1" ht="22.9" customHeight="1">
      <c r="B93" s="29"/>
      <c r="C93" s="58" t="s">
        <v>168</v>
      </c>
      <c r="J93" s="113">
        <f>BK93</f>
        <v>0</v>
      </c>
      <c r="L93" s="29"/>
      <c r="M93" s="56"/>
      <c r="N93" s="47"/>
      <c r="O93" s="47"/>
      <c r="P93" s="114">
        <f>P94+P125</f>
        <v>709.89567999999986</v>
      </c>
      <c r="Q93" s="47"/>
      <c r="R93" s="114">
        <f>R94+R125</f>
        <v>0</v>
      </c>
      <c r="S93" s="47"/>
      <c r="T93" s="115">
        <f>T94+T125</f>
        <v>0</v>
      </c>
      <c r="AT93" s="16" t="s">
        <v>76</v>
      </c>
      <c r="AU93" s="16" t="s">
        <v>145</v>
      </c>
      <c r="BK93" s="116">
        <f>BK94+BK125</f>
        <v>0</v>
      </c>
    </row>
    <row r="94" spans="2:65" s="11" customFormat="1" ht="25.9" customHeight="1">
      <c r="B94" s="117"/>
      <c r="D94" s="118" t="s">
        <v>76</v>
      </c>
      <c r="E94" s="119" t="s">
        <v>169</v>
      </c>
      <c r="F94" s="119" t="s">
        <v>170</v>
      </c>
      <c r="J94" s="120">
        <f>BK94</f>
        <v>0</v>
      </c>
      <c r="L94" s="117"/>
      <c r="M94" s="121"/>
      <c r="P94" s="122">
        <f>P95</f>
        <v>709.89567999999986</v>
      </c>
      <c r="R94" s="122">
        <f>R95</f>
        <v>0</v>
      </c>
      <c r="T94" s="123">
        <f>T95</f>
        <v>0</v>
      </c>
      <c r="AR94" s="118" t="s">
        <v>37</v>
      </c>
      <c r="AT94" s="124" t="s">
        <v>76</v>
      </c>
      <c r="AU94" s="124" t="s">
        <v>77</v>
      </c>
      <c r="AY94" s="118" t="s">
        <v>171</v>
      </c>
      <c r="BK94" s="125">
        <f>BK95</f>
        <v>0</v>
      </c>
    </row>
    <row r="95" spans="2:65" s="11" customFormat="1" ht="22.9" customHeight="1">
      <c r="B95" s="117"/>
      <c r="D95" s="118" t="s">
        <v>76</v>
      </c>
      <c r="E95" s="126" t="s">
        <v>37</v>
      </c>
      <c r="F95" s="126" t="s">
        <v>172</v>
      </c>
      <c r="J95" s="127">
        <f>BK95</f>
        <v>0</v>
      </c>
      <c r="L95" s="117"/>
      <c r="M95" s="121"/>
      <c r="P95" s="122">
        <f>SUM(P96:P124)</f>
        <v>709.89567999999986</v>
      </c>
      <c r="R95" s="122">
        <f>SUM(R96:R124)</f>
        <v>0</v>
      </c>
      <c r="T95" s="123">
        <f>SUM(T96:T124)</f>
        <v>0</v>
      </c>
      <c r="AR95" s="118" t="s">
        <v>37</v>
      </c>
      <c r="AT95" s="124" t="s">
        <v>76</v>
      </c>
      <c r="AU95" s="124" t="s">
        <v>37</v>
      </c>
      <c r="AY95" s="118" t="s">
        <v>171</v>
      </c>
      <c r="BK95" s="125">
        <f>SUM(BK96:BK124)</f>
        <v>0</v>
      </c>
    </row>
    <row r="96" spans="2:65" s="1" customFormat="1" ht="33" customHeight="1">
      <c r="B96" s="128"/>
      <c r="C96" s="129" t="s">
        <v>37</v>
      </c>
      <c r="D96" s="129" t="s">
        <v>116</v>
      </c>
      <c r="E96" s="130" t="s">
        <v>599</v>
      </c>
      <c r="F96" s="131" t="s">
        <v>600</v>
      </c>
      <c r="G96" s="132" t="s">
        <v>601</v>
      </c>
      <c r="H96" s="133">
        <v>310.74</v>
      </c>
      <c r="I96" s="134">
        <v>0</v>
      </c>
      <c r="J96" s="134">
        <f>ROUND(I96*H96,2)</f>
        <v>0</v>
      </c>
      <c r="K96" s="135"/>
      <c r="L96" s="29"/>
      <c r="M96" s="136" t="s">
        <v>3</v>
      </c>
      <c r="N96" s="137" t="s">
        <v>48</v>
      </c>
      <c r="O96" s="138">
        <v>0.21199999999999999</v>
      </c>
      <c r="P96" s="138">
        <f>O96*H96</f>
        <v>65.87688</v>
      </c>
      <c r="Q96" s="138">
        <v>0</v>
      </c>
      <c r="R96" s="138">
        <f>Q96*H96</f>
        <v>0</v>
      </c>
      <c r="S96" s="138">
        <v>0</v>
      </c>
      <c r="T96" s="139">
        <f>S96*H96</f>
        <v>0</v>
      </c>
      <c r="AR96" s="140" t="s">
        <v>176</v>
      </c>
      <c r="AT96" s="140" t="s">
        <v>116</v>
      </c>
      <c r="AU96" s="140" t="s">
        <v>20</v>
      </c>
      <c r="AY96" s="16" t="s">
        <v>171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6" t="s">
        <v>37</v>
      </c>
      <c r="BK96" s="141">
        <f>ROUND(I96*H96,2)</f>
        <v>0</v>
      </c>
      <c r="BL96" s="16" t="s">
        <v>176</v>
      </c>
      <c r="BM96" s="140" t="s">
        <v>602</v>
      </c>
    </row>
    <row r="97" spans="2:65" s="1" customFormat="1">
      <c r="B97" s="29"/>
      <c r="D97" s="142" t="s">
        <v>178</v>
      </c>
      <c r="F97" s="143" t="s">
        <v>603</v>
      </c>
      <c r="L97" s="29"/>
      <c r="M97" s="144"/>
      <c r="T97" s="50"/>
      <c r="AT97" s="16" t="s">
        <v>178</v>
      </c>
      <c r="AU97" s="16" t="s">
        <v>20</v>
      </c>
    </row>
    <row r="98" spans="2:65" s="12" customFormat="1" ht="22.5">
      <c r="B98" s="145"/>
      <c r="D98" s="146" t="s">
        <v>180</v>
      </c>
      <c r="E98" s="147" t="s">
        <v>3</v>
      </c>
      <c r="F98" s="148" t="s">
        <v>604</v>
      </c>
      <c r="H98" s="149">
        <v>206.22</v>
      </c>
      <c r="L98" s="145"/>
      <c r="M98" s="150"/>
      <c r="T98" s="151"/>
      <c r="AT98" s="147" t="s">
        <v>180</v>
      </c>
      <c r="AU98" s="147" t="s">
        <v>20</v>
      </c>
      <c r="AV98" s="12" t="s">
        <v>20</v>
      </c>
      <c r="AW98" s="12" t="s">
        <v>36</v>
      </c>
      <c r="AX98" s="12" t="s">
        <v>77</v>
      </c>
      <c r="AY98" s="147" t="s">
        <v>171</v>
      </c>
    </row>
    <row r="99" spans="2:65" s="12" customFormat="1" ht="22.5">
      <c r="B99" s="145"/>
      <c r="D99" s="146" t="s">
        <v>180</v>
      </c>
      <c r="E99" s="147" t="s">
        <v>3</v>
      </c>
      <c r="F99" s="148" t="s">
        <v>605</v>
      </c>
      <c r="H99" s="149">
        <v>104.52</v>
      </c>
      <c r="L99" s="145"/>
      <c r="M99" s="150"/>
      <c r="T99" s="151"/>
      <c r="AT99" s="147" t="s">
        <v>180</v>
      </c>
      <c r="AU99" s="147" t="s">
        <v>20</v>
      </c>
      <c r="AV99" s="12" t="s">
        <v>20</v>
      </c>
      <c r="AW99" s="12" t="s">
        <v>36</v>
      </c>
      <c r="AX99" s="12" t="s">
        <v>77</v>
      </c>
      <c r="AY99" s="147" t="s">
        <v>171</v>
      </c>
    </row>
    <row r="100" spans="2:65" s="13" customFormat="1">
      <c r="B100" s="152"/>
      <c r="D100" s="146" t="s">
        <v>180</v>
      </c>
      <c r="E100" s="153" t="s">
        <v>3</v>
      </c>
      <c r="F100" s="154" t="s">
        <v>188</v>
      </c>
      <c r="H100" s="155">
        <v>310.74</v>
      </c>
      <c r="L100" s="152"/>
      <c r="M100" s="156"/>
      <c r="T100" s="157"/>
      <c r="AT100" s="153" t="s">
        <v>180</v>
      </c>
      <c r="AU100" s="153" t="s">
        <v>20</v>
      </c>
      <c r="AV100" s="13" t="s">
        <v>176</v>
      </c>
      <c r="AW100" s="13" t="s">
        <v>36</v>
      </c>
      <c r="AX100" s="13" t="s">
        <v>37</v>
      </c>
      <c r="AY100" s="153" t="s">
        <v>171</v>
      </c>
    </row>
    <row r="101" spans="2:65" s="1" customFormat="1" ht="37.9" customHeight="1">
      <c r="B101" s="128"/>
      <c r="C101" s="129" t="s">
        <v>20</v>
      </c>
      <c r="D101" s="129" t="s">
        <v>116</v>
      </c>
      <c r="E101" s="130" t="s">
        <v>606</v>
      </c>
      <c r="F101" s="131" t="s">
        <v>607</v>
      </c>
      <c r="G101" s="132" t="s">
        <v>601</v>
      </c>
      <c r="H101" s="133">
        <v>1233</v>
      </c>
      <c r="I101" s="134">
        <v>0</v>
      </c>
      <c r="J101" s="134">
        <f>ROUND(I101*H101,2)</f>
        <v>0</v>
      </c>
      <c r="K101" s="135"/>
      <c r="L101" s="29"/>
      <c r="M101" s="136" t="s">
        <v>3</v>
      </c>
      <c r="N101" s="137" t="s">
        <v>48</v>
      </c>
      <c r="O101" s="138">
        <v>0.115</v>
      </c>
      <c r="P101" s="138">
        <f>O101*H101</f>
        <v>141.79500000000002</v>
      </c>
      <c r="Q101" s="138">
        <v>0</v>
      </c>
      <c r="R101" s="138">
        <f>Q101*H101</f>
        <v>0</v>
      </c>
      <c r="S101" s="138">
        <v>0</v>
      </c>
      <c r="T101" s="139">
        <f>S101*H101</f>
        <v>0</v>
      </c>
      <c r="AR101" s="140" t="s">
        <v>176</v>
      </c>
      <c r="AT101" s="140" t="s">
        <v>116</v>
      </c>
      <c r="AU101" s="140" t="s">
        <v>20</v>
      </c>
      <c r="AY101" s="16" t="s">
        <v>171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6" t="s">
        <v>37</v>
      </c>
      <c r="BK101" s="141">
        <f>ROUND(I101*H101,2)</f>
        <v>0</v>
      </c>
      <c r="BL101" s="16" t="s">
        <v>176</v>
      </c>
      <c r="BM101" s="140" t="s">
        <v>608</v>
      </c>
    </row>
    <row r="102" spans="2:65" s="1" customFormat="1">
      <c r="B102" s="29"/>
      <c r="D102" s="142" t="s">
        <v>178</v>
      </c>
      <c r="F102" s="143" t="s">
        <v>609</v>
      </c>
      <c r="L102" s="29"/>
      <c r="M102" s="144"/>
      <c r="T102" s="50"/>
      <c r="AT102" s="16" t="s">
        <v>178</v>
      </c>
      <c r="AU102" s="16" t="s">
        <v>20</v>
      </c>
    </row>
    <row r="103" spans="2:65" s="12" customFormat="1" ht="22.5">
      <c r="B103" s="145"/>
      <c r="D103" s="146" t="s">
        <v>180</v>
      </c>
      <c r="E103" s="147" t="s">
        <v>3</v>
      </c>
      <c r="F103" s="148" t="s">
        <v>610</v>
      </c>
      <c r="H103" s="149">
        <v>1233</v>
      </c>
      <c r="L103" s="145"/>
      <c r="M103" s="150"/>
      <c r="T103" s="151"/>
      <c r="AT103" s="147" t="s">
        <v>180</v>
      </c>
      <c r="AU103" s="147" t="s">
        <v>20</v>
      </c>
      <c r="AV103" s="12" t="s">
        <v>20</v>
      </c>
      <c r="AW103" s="12" t="s">
        <v>36</v>
      </c>
      <c r="AX103" s="12" t="s">
        <v>37</v>
      </c>
      <c r="AY103" s="147" t="s">
        <v>171</v>
      </c>
    </row>
    <row r="104" spans="2:65" s="1" customFormat="1" ht="24.2" customHeight="1">
      <c r="B104" s="128"/>
      <c r="C104" s="129" t="s">
        <v>189</v>
      </c>
      <c r="D104" s="129" t="s">
        <v>116</v>
      </c>
      <c r="E104" s="130" t="s">
        <v>611</v>
      </c>
      <c r="F104" s="131" t="s">
        <v>612</v>
      </c>
      <c r="G104" s="132" t="s">
        <v>601</v>
      </c>
      <c r="H104" s="133">
        <v>1233</v>
      </c>
      <c r="I104" s="134">
        <v>0</v>
      </c>
      <c r="J104" s="134">
        <f>ROUND(I104*H104,2)</f>
        <v>0</v>
      </c>
      <c r="K104" s="135"/>
      <c r="L104" s="29"/>
      <c r="M104" s="136" t="s">
        <v>3</v>
      </c>
      <c r="N104" s="137" t="s">
        <v>48</v>
      </c>
      <c r="O104" s="138">
        <v>7.1999999999999995E-2</v>
      </c>
      <c r="P104" s="138">
        <f>O104*H104</f>
        <v>88.775999999999996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176</v>
      </c>
      <c r="AT104" s="140" t="s">
        <v>116</v>
      </c>
      <c r="AU104" s="140" t="s">
        <v>20</v>
      </c>
      <c r="AY104" s="16" t="s">
        <v>171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6" t="s">
        <v>37</v>
      </c>
      <c r="BK104" s="141">
        <f>ROUND(I104*H104,2)</f>
        <v>0</v>
      </c>
      <c r="BL104" s="16" t="s">
        <v>176</v>
      </c>
      <c r="BM104" s="140" t="s">
        <v>613</v>
      </c>
    </row>
    <row r="105" spans="2:65" s="1" customFormat="1">
      <c r="B105" s="29"/>
      <c r="D105" s="142" t="s">
        <v>178</v>
      </c>
      <c r="F105" s="143" t="s">
        <v>614</v>
      </c>
      <c r="L105" s="29"/>
      <c r="M105" s="144"/>
      <c r="T105" s="50"/>
      <c r="AT105" s="16" t="s">
        <v>178</v>
      </c>
      <c r="AU105" s="16" t="s">
        <v>20</v>
      </c>
    </row>
    <row r="106" spans="2:65" s="1" customFormat="1" ht="49.15" customHeight="1">
      <c r="B106" s="128"/>
      <c r="C106" s="129" t="s">
        <v>176</v>
      </c>
      <c r="D106" s="129" t="s">
        <v>116</v>
      </c>
      <c r="E106" s="130" t="s">
        <v>615</v>
      </c>
      <c r="F106" s="131" t="s">
        <v>616</v>
      </c>
      <c r="G106" s="132" t="s">
        <v>601</v>
      </c>
      <c r="H106" s="133">
        <v>864.4</v>
      </c>
      <c r="I106" s="134">
        <v>0</v>
      </c>
      <c r="J106" s="134">
        <f>ROUND(I106*H106,2)</f>
        <v>0</v>
      </c>
      <c r="K106" s="135"/>
      <c r="L106" s="29"/>
      <c r="M106" s="136" t="s">
        <v>3</v>
      </c>
      <c r="N106" s="137" t="s">
        <v>48</v>
      </c>
      <c r="O106" s="138">
        <v>0.14599999999999999</v>
      </c>
      <c r="P106" s="138">
        <f>O106*H106</f>
        <v>126.20239999999998</v>
      </c>
      <c r="Q106" s="138">
        <v>0</v>
      </c>
      <c r="R106" s="138">
        <f>Q106*H106</f>
        <v>0</v>
      </c>
      <c r="S106" s="138">
        <v>0</v>
      </c>
      <c r="T106" s="139">
        <f>S106*H106</f>
        <v>0</v>
      </c>
      <c r="AR106" s="140" t="s">
        <v>176</v>
      </c>
      <c r="AT106" s="140" t="s">
        <v>116</v>
      </c>
      <c r="AU106" s="140" t="s">
        <v>20</v>
      </c>
      <c r="AY106" s="16" t="s">
        <v>171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6" t="s">
        <v>37</v>
      </c>
      <c r="BK106" s="141">
        <f>ROUND(I106*H106,2)</f>
        <v>0</v>
      </c>
      <c r="BL106" s="16" t="s">
        <v>176</v>
      </c>
      <c r="BM106" s="140" t="s">
        <v>617</v>
      </c>
    </row>
    <row r="107" spans="2:65" s="1" customFormat="1">
      <c r="B107" s="29"/>
      <c r="D107" s="142" t="s">
        <v>178</v>
      </c>
      <c r="F107" s="143" t="s">
        <v>618</v>
      </c>
      <c r="L107" s="29"/>
      <c r="M107" s="144"/>
      <c r="T107" s="50"/>
      <c r="AT107" s="16" t="s">
        <v>178</v>
      </c>
      <c r="AU107" s="16" t="s">
        <v>20</v>
      </c>
    </row>
    <row r="108" spans="2:65" s="12" customFormat="1" ht="22.5">
      <c r="B108" s="145"/>
      <c r="D108" s="146" t="s">
        <v>180</v>
      </c>
      <c r="E108" s="147" t="s">
        <v>3</v>
      </c>
      <c r="F108" s="148" t="s">
        <v>619</v>
      </c>
      <c r="H108" s="149">
        <v>402.96</v>
      </c>
      <c r="L108" s="145"/>
      <c r="M108" s="150"/>
      <c r="T108" s="151"/>
      <c r="AT108" s="147" t="s">
        <v>180</v>
      </c>
      <c r="AU108" s="147" t="s">
        <v>20</v>
      </c>
      <c r="AV108" s="12" t="s">
        <v>20</v>
      </c>
      <c r="AW108" s="12" t="s">
        <v>36</v>
      </c>
      <c r="AX108" s="12" t="s">
        <v>77</v>
      </c>
      <c r="AY108" s="147" t="s">
        <v>171</v>
      </c>
    </row>
    <row r="109" spans="2:65" s="12" customFormat="1" ht="22.5">
      <c r="B109" s="145"/>
      <c r="D109" s="146" t="s">
        <v>180</v>
      </c>
      <c r="E109" s="147" t="s">
        <v>3</v>
      </c>
      <c r="F109" s="148" t="s">
        <v>604</v>
      </c>
      <c r="H109" s="149">
        <v>206.22</v>
      </c>
      <c r="L109" s="145"/>
      <c r="M109" s="150"/>
      <c r="T109" s="151"/>
      <c r="AT109" s="147" t="s">
        <v>180</v>
      </c>
      <c r="AU109" s="147" t="s">
        <v>20</v>
      </c>
      <c r="AV109" s="12" t="s">
        <v>20</v>
      </c>
      <c r="AW109" s="12" t="s">
        <v>36</v>
      </c>
      <c r="AX109" s="12" t="s">
        <v>77</v>
      </c>
      <c r="AY109" s="147" t="s">
        <v>171</v>
      </c>
    </row>
    <row r="110" spans="2:65" s="12" customFormat="1" ht="22.5">
      <c r="B110" s="145"/>
      <c r="D110" s="146" t="s">
        <v>180</v>
      </c>
      <c r="E110" s="147" t="s">
        <v>3</v>
      </c>
      <c r="F110" s="148" t="s">
        <v>605</v>
      </c>
      <c r="H110" s="149">
        <v>104.52</v>
      </c>
      <c r="L110" s="145"/>
      <c r="M110" s="150"/>
      <c r="T110" s="151"/>
      <c r="AT110" s="147" t="s">
        <v>180</v>
      </c>
      <c r="AU110" s="147" t="s">
        <v>20</v>
      </c>
      <c r="AV110" s="12" t="s">
        <v>20</v>
      </c>
      <c r="AW110" s="12" t="s">
        <v>36</v>
      </c>
      <c r="AX110" s="12" t="s">
        <v>77</v>
      </c>
      <c r="AY110" s="147" t="s">
        <v>171</v>
      </c>
    </row>
    <row r="111" spans="2:65" s="12" customFormat="1">
      <c r="B111" s="145"/>
      <c r="D111" s="146" t="s">
        <v>180</v>
      </c>
      <c r="E111" s="147" t="s">
        <v>3</v>
      </c>
      <c r="F111" s="148" t="s">
        <v>620</v>
      </c>
      <c r="H111" s="149">
        <v>53.2</v>
      </c>
      <c r="L111" s="145"/>
      <c r="M111" s="150"/>
      <c r="T111" s="151"/>
      <c r="AT111" s="147" t="s">
        <v>180</v>
      </c>
      <c r="AU111" s="147" t="s">
        <v>20</v>
      </c>
      <c r="AV111" s="12" t="s">
        <v>20</v>
      </c>
      <c r="AW111" s="12" t="s">
        <v>36</v>
      </c>
      <c r="AX111" s="12" t="s">
        <v>77</v>
      </c>
      <c r="AY111" s="147" t="s">
        <v>171</v>
      </c>
    </row>
    <row r="112" spans="2:65" s="12" customFormat="1" ht="22.5">
      <c r="B112" s="145"/>
      <c r="D112" s="146" t="s">
        <v>180</v>
      </c>
      <c r="E112" s="147" t="s">
        <v>3</v>
      </c>
      <c r="F112" s="148" t="s">
        <v>621</v>
      </c>
      <c r="H112" s="149">
        <v>97.5</v>
      </c>
      <c r="L112" s="145"/>
      <c r="M112" s="150"/>
      <c r="T112" s="151"/>
      <c r="AT112" s="147" t="s">
        <v>180</v>
      </c>
      <c r="AU112" s="147" t="s">
        <v>20</v>
      </c>
      <c r="AV112" s="12" t="s">
        <v>20</v>
      </c>
      <c r="AW112" s="12" t="s">
        <v>36</v>
      </c>
      <c r="AX112" s="12" t="s">
        <v>77</v>
      </c>
      <c r="AY112" s="147" t="s">
        <v>171</v>
      </c>
    </row>
    <row r="113" spans="2:65" s="13" customFormat="1">
      <c r="B113" s="152"/>
      <c r="D113" s="146" t="s">
        <v>180</v>
      </c>
      <c r="E113" s="153" t="s">
        <v>3</v>
      </c>
      <c r="F113" s="154" t="s">
        <v>188</v>
      </c>
      <c r="H113" s="155">
        <v>864.4</v>
      </c>
      <c r="L113" s="152"/>
      <c r="M113" s="156"/>
      <c r="T113" s="157"/>
      <c r="AT113" s="153" t="s">
        <v>180</v>
      </c>
      <c r="AU113" s="153" t="s">
        <v>20</v>
      </c>
      <c r="AV113" s="13" t="s">
        <v>176</v>
      </c>
      <c r="AW113" s="13" t="s">
        <v>36</v>
      </c>
      <c r="AX113" s="13" t="s">
        <v>37</v>
      </c>
      <c r="AY113" s="153" t="s">
        <v>171</v>
      </c>
    </row>
    <row r="114" spans="2:65" s="1" customFormat="1" ht="24.2" customHeight="1">
      <c r="B114" s="128"/>
      <c r="C114" s="129" t="s">
        <v>201</v>
      </c>
      <c r="D114" s="129" t="s">
        <v>116</v>
      </c>
      <c r="E114" s="130" t="s">
        <v>622</v>
      </c>
      <c r="F114" s="131" t="s">
        <v>623</v>
      </c>
      <c r="G114" s="132" t="s">
        <v>601</v>
      </c>
      <c r="H114" s="133">
        <v>864.4</v>
      </c>
      <c r="I114" s="134">
        <v>0</v>
      </c>
      <c r="J114" s="134">
        <f>ROUND(I114*H114,2)</f>
        <v>0</v>
      </c>
      <c r="K114" s="135"/>
      <c r="L114" s="29"/>
      <c r="M114" s="136" t="s">
        <v>3</v>
      </c>
      <c r="N114" s="137" t="s">
        <v>48</v>
      </c>
      <c r="O114" s="138">
        <v>0.11600000000000001</v>
      </c>
      <c r="P114" s="138">
        <f>O114*H114</f>
        <v>100.27040000000001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AR114" s="140" t="s">
        <v>176</v>
      </c>
      <c r="AT114" s="140" t="s">
        <v>116</v>
      </c>
      <c r="AU114" s="140" t="s">
        <v>20</v>
      </c>
      <c r="AY114" s="16" t="s">
        <v>171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6" t="s">
        <v>37</v>
      </c>
      <c r="BK114" s="141">
        <f>ROUND(I114*H114,2)</f>
        <v>0</v>
      </c>
      <c r="BL114" s="16" t="s">
        <v>176</v>
      </c>
      <c r="BM114" s="140" t="s">
        <v>624</v>
      </c>
    </row>
    <row r="115" spans="2:65" s="1" customFormat="1" ht="33" customHeight="1">
      <c r="B115" s="128"/>
      <c r="C115" s="129" t="s">
        <v>209</v>
      </c>
      <c r="D115" s="129" t="s">
        <v>116</v>
      </c>
      <c r="E115" s="130" t="s">
        <v>625</v>
      </c>
      <c r="F115" s="131" t="s">
        <v>626</v>
      </c>
      <c r="G115" s="132" t="s">
        <v>175</v>
      </c>
      <c r="H115" s="133">
        <v>2493</v>
      </c>
      <c r="I115" s="134">
        <v>0</v>
      </c>
      <c r="J115" s="134">
        <f>ROUND(I115*H115,2)</f>
        <v>0</v>
      </c>
      <c r="K115" s="135"/>
      <c r="L115" s="29"/>
      <c r="M115" s="136" t="s">
        <v>3</v>
      </c>
      <c r="N115" s="137" t="s">
        <v>48</v>
      </c>
      <c r="O115" s="138">
        <v>8.0000000000000002E-3</v>
      </c>
      <c r="P115" s="138">
        <f>O115*H115</f>
        <v>19.943999999999999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176</v>
      </c>
      <c r="AT115" s="140" t="s">
        <v>116</v>
      </c>
      <c r="AU115" s="140" t="s">
        <v>20</v>
      </c>
      <c r="AY115" s="16" t="s">
        <v>171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6" t="s">
        <v>37</v>
      </c>
      <c r="BK115" s="141">
        <f>ROUND(I115*H115,2)</f>
        <v>0</v>
      </c>
      <c r="BL115" s="16" t="s">
        <v>176</v>
      </c>
      <c r="BM115" s="140" t="s">
        <v>627</v>
      </c>
    </row>
    <row r="116" spans="2:65" s="1" customFormat="1">
      <c r="B116" s="29"/>
      <c r="D116" s="142" t="s">
        <v>178</v>
      </c>
      <c r="F116" s="143" t="s">
        <v>628</v>
      </c>
      <c r="L116" s="29"/>
      <c r="M116" s="144"/>
      <c r="T116" s="50"/>
      <c r="AT116" s="16" t="s">
        <v>178</v>
      </c>
      <c r="AU116" s="16" t="s">
        <v>20</v>
      </c>
    </row>
    <row r="117" spans="2:65" s="12" customFormat="1">
      <c r="B117" s="145"/>
      <c r="D117" s="146" t="s">
        <v>180</v>
      </c>
      <c r="E117" s="147" t="s">
        <v>3</v>
      </c>
      <c r="F117" s="148" t="s">
        <v>629</v>
      </c>
      <c r="H117" s="149">
        <v>990</v>
      </c>
      <c r="L117" s="145"/>
      <c r="M117" s="150"/>
      <c r="T117" s="151"/>
      <c r="AT117" s="147" t="s">
        <v>180</v>
      </c>
      <c r="AU117" s="147" t="s">
        <v>20</v>
      </c>
      <c r="AV117" s="12" t="s">
        <v>20</v>
      </c>
      <c r="AW117" s="12" t="s">
        <v>36</v>
      </c>
      <c r="AX117" s="12" t="s">
        <v>77</v>
      </c>
      <c r="AY117" s="147" t="s">
        <v>171</v>
      </c>
    </row>
    <row r="118" spans="2:65" s="12" customFormat="1">
      <c r="B118" s="145"/>
      <c r="D118" s="146" t="s">
        <v>180</v>
      </c>
      <c r="E118" s="147" t="s">
        <v>3</v>
      </c>
      <c r="F118" s="148" t="s">
        <v>630</v>
      </c>
      <c r="H118" s="149">
        <v>1503</v>
      </c>
      <c r="L118" s="145"/>
      <c r="M118" s="150"/>
      <c r="T118" s="151"/>
      <c r="AT118" s="147" t="s">
        <v>180</v>
      </c>
      <c r="AU118" s="147" t="s">
        <v>20</v>
      </c>
      <c r="AV118" s="12" t="s">
        <v>20</v>
      </c>
      <c r="AW118" s="12" t="s">
        <v>36</v>
      </c>
      <c r="AX118" s="12" t="s">
        <v>77</v>
      </c>
      <c r="AY118" s="147" t="s">
        <v>171</v>
      </c>
    </row>
    <row r="119" spans="2:65" s="13" customFormat="1">
      <c r="B119" s="152"/>
      <c r="D119" s="146" t="s">
        <v>180</v>
      </c>
      <c r="E119" s="153" t="s">
        <v>3</v>
      </c>
      <c r="F119" s="154" t="s">
        <v>188</v>
      </c>
      <c r="H119" s="155">
        <v>2493</v>
      </c>
      <c r="L119" s="152"/>
      <c r="M119" s="156"/>
      <c r="T119" s="157"/>
      <c r="AT119" s="153" t="s">
        <v>180</v>
      </c>
      <c r="AU119" s="153" t="s">
        <v>20</v>
      </c>
      <c r="AV119" s="13" t="s">
        <v>176</v>
      </c>
      <c r="AW119" s="13" t="s">
        <v>36</v>
      </c>
      <c r="AX119" s="13" t="s">
        <v>37</v>
      </c>
      <c r="AY119" s="153" t="s">
        <v>171</v>
      </c>
    </row>
    <row r="120" spans="2:65" s="1" customFormat="1" ht="37.9" customHeight="1">
      <c r="B120" s="128"/>
      <c r="C120" s="129" t="s">
        <v>217</v>
      </c>
      <c r="D120" s="129" t="s">
        <v>116</v>
      </c>
      <c r="E120" s="130" t="s">
        <v>631</v>
      </c>
      <c r="F120" s="131" t="s">
        <v>632</v>
      </c>
      <c r="G120" s="132" t="s">
        <v>175</v>
      </c>
      <c r="H120" s="133">
        <v>2493</v>
      </c>
      <c r="I120" s="134">
        <v>0</v>
      </c>
      <c r="J120" s="134">
        <f>ROUND(I120*H120,2)</f>
        <v>0</v>
      </c>
      <c r="K120" s="135"/>
      <c r="L120" s="29"/>
      <c r="M120" s="136" t="s">
        <v>3</v>
      </c>
      <c r="N120" s="137" t="s">
        <v>48</v>
      </c>
      <c r="O120" s="138">
        <v>6.7000000000000004E-2</v>
      </c>
      <c r="P120" s="138">
        <f>O120*H120</f>
        <v>167.03100000000001</v>
      </c>
      <c r="Q120" s="138">
        <v>0</v>
      </c>
      <c r="R120" s="138">
        <f>Q120*H120</f>
        <v>0</v>
      </c>
      <c r="S120" s="138">
        <v>0</v>
      </c>
      <c r="T120" s="139">
        <f>S120*H120</f>
        <v>0</v>
      </c>
      <c r="AR120" s="140" t="s">
        <v>176</v>
      </c>
      <c r="AT120" s="140" t="s">
        <v>116</v>
      </c>
      <c r="AU120" s="140" t="s">
        <v>20</v>
      </c>
      <c r="AY120" s="16" t="s">
        <v>171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6" t="s">
        <v>37</v>
      </c>
      <c r="BK120" s="141">
        <f>ROUND(I120*H120,2)</f>
        <v>0</v>
      </c>
      <c r="BL120" s="16" t="s">
        <v>176</v>
      </c>
      <c r="BM120" s="140" t="s">
        <v>633</v>
      </c>
    </row>
    <row r="121" spans="2:65" s="1" customFormat="1">
      <c r="B121" s="29"/>
      <c r="D121" s="142" t="s">
        <v>178</v>
      </c>
      <c r="F121" s="143" t="s">
        <v>634</v>
      </c>
      <c r="L121" s="29"/>
      <c r="M121" s="144"/>
      <c r="T121" s="50"/>
      <c r="AT121" s="16" t="s">
        <v>178</v>
      </c>
      <c r="AU121" s="16" t="s">
        <v>20</v>
      </c>
    </row>
    <row r="122" spans="2:65" s="12" customFormat="1">
      <c r="B122" s="145"/>
      <c r="D122" s="146" t="s">
        <v>180</v>
      </c>
      <c r="E122" s="147" t="s">
        <v>3</v>
      </c>
      <c r="F122" s="148" t="s">
        <v>629</v>
      </c>
      <c r="H122" s="149">
        <v>990</v>
      </c>
      <c r="L122" s="145"/>
      <c r="M122" s="150"/>
      <c r="T122" s="151"/>
      <c r="AT122" s="147" t="s">
        <v>180</v>
      </c>
      <c r="AU122" s="147" t="s">
        <v>20</v>
      </c>
      <c r="AV122" s="12" t="s">
        <v>20</v>
      </c>
      <c r="AW122" s="12" t="s">
        <v>36</v>
      </c>
      <c r="AX122" s="12" t="s">
        <v>77</v>
      </c>
      <c r="AY122" s="147" t="s">
        <v>171</v>
      </c>
    </row>
    <row r="123" spans="2:65" s="12" customFormat="1">
      <c r="B123" s="145"/>
      <c r="D123" s="146" t="s">
        <v>180</v>
      </c>
      <c r="E123" s="147" t="s">
        <v>3</v>
      </c>
      <c r="F123" s="148" t="s">
        <v>630</v>
      </c>
      <c r="H123" s="149">
        <v>1503</v>
      </c>
      <c r="L123" s="145"/>
      <c r="M123" s="150"/>
      <c r="T123" s="151"/>
      <c r="AT123" s="147" t="s">
        <v>180</v>
      </c>
      <c r="AU123" s="147" t="s">
        <v>20</v>
      </c>
      <c r="AV123" s="12" t="s">
        <v>20</v>
      </c>
      <c r="AW123" s="12" t="s">
        <v>36</v>
      </c>
      <c r="AX123" s="12" t="s">
        <v>77</v>
      </c>
      <c r="AY123" s="147" t="s">
        <v>171</v>
      </c>
    </row>
    <row r="124" spans="2:65" s="13" customFormat="1">
      <c r="B124" s="152"/>
      <c r="D124" s="146" t="s">
        <v>180</v>
      </c>
      <c r="E124" s="153" t="s">
        <v>3</v>
      </c>
      <c r="F124" s="154" t="s">
        <v>188</v>
      </c>
      <c r="H124" s="155">
        <v>2493</v>
      </c>
      <c r="L124" s="152"/>
      <c r="M124" s="156"/>
      <c r="T124" s="157"/>
      <c r="AT124" s="153" t="s">
        <v>180</v>
      </c>
      <c r="AU124" s="153" t="s">
        <v>20</v>
      </c>
      <c r="AV124" s="13" t="s">
        <v>176</v>
      </c>
      <c r="AW124" s="13" t="s">
        <v>36</v>
      </c>
      <c r="AX124" s="13" t="s">
        <v>37</v>
      </c>
      <c r="AY124" s="153" t="s">
        <v>171</v>
      </c>
    </row>
    <row r="125" spans="2:65" s="11" customFormat="1" ht="25.9" customHeight="1">
      <c r="B125" s="117"/>
      <c r="D125" s="118" t="s">
        <v>76</v>
      </c>
      <c r="E125" s="119" t="s">
        <v>344</v>
      </c>
      <c r="F125" s="119" t="s">
        <v>345</v>
      </c>
      <c r="J125" s="120">
        <f>BK125</f>
        <v>0</v>
      </c>
      <c r="L125" s="117"/>
      <c r="M125" s="121"/>
      <c r="P125" s="122">
        <f>P126+P130+P134+P141+P148</f>
        <v>0</v>
      </c>
      <c r="R125" s="122">
        <f>R126+R130+R134+R141+R148</f>
        <v>0</v>
      </c>
      <c r="T125" s="123">
        <f>T126+T130+T134+T141+T148</f>
        <v>0</v>
      </c>
      <c r="AR125" s="118" t="s">
        <v>201</v>
      </c>
      <c r="AT125" s="124" t="s">
        <v>76</v>
      </c>
      <c r="AU125" s="124" t="s">
        <v>77</v>
      </c>
      <c r="AY125" s="118" t="s">
        <v>171</v>
      </c>
      <c r="BK125" s="125">
        <f>BK126+BK130+BK134+BK141+BK148</f>
        <v>0</v>
      </c>
    </row>
    <row r="126" spans="2:65" s="11" customFormat="1" ht="22.9" customHeight="1">
      <c r="B126" s="117"/>
      <c r="D126" s="118" t="s">
        <v>76</v>
      </c>
      <c r="E126" s="126" t="s">
        <v>346</v>
      </c>
      <c r="F126" s="126" t="s">
        <v>347</v>
      </c>
      <c r="J126" s="127">
        <f>BK126</f>
        <v>0</v>
      </c>
      <c r="L126" s="117"/>
      <c r="M126" s="121"/>
      <c r="P126" s="122">
        <f>SUM(P127:P129)</f>
        <v>0</v>
      </c>
      <c r="R126" s="122">
        <f>SUM(R127:R129)</f>
        <v>0</v>
      </c>
      <c r="T126" s="123">
        <f>SUM(T127:T129)</f>
        <v>0</v>
      </c>
      <c r="AR126" s="118" t="s">
        <v>201</v>
      </c>
      <c r="AT126" s="124" t="s">
        <v>76</v>
      </c>
      <c r="AU126" s="124" t="s">
        <v>37</v>
      </c>
      <c r="AY126" s="118" t="s">
        <v>171</v>
      </c>
      <c r="BK126" s="125">
        <f>SUM(BK127:BK129)</f>
        <v>0</v>
      </c>
    </row>
    <row r="127" spans="2:65" s="1" customFormat="1" ht="16.5" customHeight="1">
      <c r="B127" s="128"/>
      <c r="C127" s="129" t="s">
        <v>223</v>
      </c>
      <c r="D127" s="129" t="s">
        <v>116</v>
      </c>
      <c r="E127" s="130" t="s">
        <v>349</v>
      </c>
      <c r="F127" s="131" t="s">
        <v>347</v>
      </c>
      <c r="G127" s="132" t="s">
        <v>350</v>
      </c>
      <c r="H127" s="133">
        <v>1</v>
      </c>
      <c r="I127" s="134">
        <v>0</v>
      </c>
      <c r="J127" s="134">
        <f>ROUND(I127*H127,2)</f>
        <v>0</v>
      </c>
      <c r="K127" s="135"/>
      <c r="L127" s="29"/>
      <c r="M127" s="136" t="s">
        <v>3</v>
      </c>
      <c r="N127" s="137" t="s">
        <v>48</v>
      </c>
      <c r="O127" s="138">
        <v>0</v>
      </c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AR127" s="140" t="s">
        <v>351</v>
      </c>
      <c r="AT127" s="140" t="s">
        <v>116</v>
      </c>
      <c r="AU127" s="140" t="s">
        <v>20</v>
      </c>
      <c r="AY127" s="16" t="s">
        <v>171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6" t="s">
        <v>37</v>
      </c>
      <c r="BK127" s="141">
        <f>ROUND(I127*H127,2)</f>
        <v>0</v>
      </c>
      <c r="BL127" s="16" t="s">
        <v>351</v>
      </c>
      <c r="BM127" s="140" t="s">
        <v>635</v>
      </c>
    </row>
    <row r="128" spans="2:65" s="1" customFormat="1">
      <c r="B128" s="29"/>
      <c r="D128" s="142" t="s">
        <v>178</v>
      </c>
      <c r="F128" s="143" t="s">
        <v>353</v>
      </c>
      <c r="L128" s="29"/>
      <c r="M128" s="144"/>
      <c r="T128" s="50"/>
      <c r="AT128" s="16" t="s">
        <v>178</v>
      </c>
      <c r="AU128" s="16" t="s">
        <v>20</v>
      </c>
    </row>
    <row r="129" spans="2:65" s="1" customFormat="1" ht="58.5">
      <c r="B129" s="29"/>
      <c r="D129" s="146" t="s">
        <v>134</v>
      </c>
      <c r="F129" s="158" t="s">
        <v>354</v>
      </c>
      <c r="L129" s="29"/>
      <c r="M129" s="144"/>
      <c r="T129" s="50"/>
      <c r="AT129" s="16" t="s">
        <v>134</v>
      </c>
      <c r="AU129" s="16" t="s">
        <v>20</v>
      </c>
    </row>
    <row r="130" spans="2:65" s="11" customFormat="1" ht="22.9" customHeight="1">
      <c r="B130" s="117"/>
      <c r="D130" s="118" t="s">
        <v>76</v>
      </c>
      <c r="E130" s="126" t="s">
        <v>355</v>
      </c>
      <c r="F130" s="126" t="s">
        <v>356</v>
      </c>
      <c r="J130" s="127">
        <f>BK130</f>
        <v>0</v>
      </c>
      <c r="L130" s="117"/>
      <c r="M130" s="121"/>
      <c r="P130" s="122">
        <f>SUM(P131:P133)</f>
        <v>0</v>
      </c>
      <c r="R130" s="122">
        <f>SUM(R131:R133)</f>
        <v>0</v>
      </c>
      <c r="T130" s="123">
        <f>SUM(T131:T133)</f>
        <v>0</v>
      </c>
      <c r="AR130" s="118" t="s">
        <v>201</v>
      </c>
      <c r="AT130" s="124" t="s">
        <v>76</v>
      </c>
      <c r="AU130" s="124" t="s">
        <v>37</v>
      </c>
      <c r="AY130" s="118" t="s">
        <v>171</v>
      </c>
      <c r="BK130" s="125">
        <f>SUM(BK131:BK133)</f>
        <v>0</v>
      </c>
    </row>
    <row r="131" spans="2:65" s="1" customFormat="1" ht="16.5" customHeight="1">
      <c r="B131" s="128"/>
      <c r="C131" s="129" t="s">
        <v>228</v>
      </c>
      <c r="D131" s="129" t="s">
        <v>116</v>
      </c>
      <c r="E131" s="130" t="s">
        <v>358</v>
      </c>
      <c r="F131" s="131" t="s">
        <v>356</v>
      </c>
      <c r="G131" s="132" t="s">
        <v>350</v>
      </c>
      <c r="H131" s="133">
        <v>1</v>
      </c>
      <c r="I131" s="134">
        <v>0</v>
      </c>
      <c r="J131" s="134">
        <f>ROUND(I131*H131,2)</f>
        <v>0</v>
      </c>
      <c r="K131" s="135"/>
      <c r="L131" s="29"/>
      <c r="M131" s="136" t="s">
        <v>3</v>
      </c>
      <c r="N131" s="137" t="s">
        <v>48</v>
      </c>
      <c r="O131" s="138">
        <v>0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351</v>
      </c>
      <c r="AT131" s="140" t="s">
        <v>116</v>
      </c>
      <c r="AU131" s="140" t="s">
        <v>20</v>
      </c>
      <c r="AY131" s="16" t="s">
        <v>171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37</v>
      </c>
      <c r="BK131" s="141">
        <f>ROUND(I131*H131,2)</f>
        <v>0</v>
      </c>
      <c r="BL131" s="16" t="s">
        <v>351</v>
      </c>
      <c r="BM131" s="140" t="s">
        <v>636</v>
      </c>
    </row>
    <row r="132" spans="2:65" s="1" customFormat="1">
      <c r="B132" s="29"/>
      <c r="D132" s="142" t="s">
        <v>178</v>
      </c>
      <c r="F132" s="143" t="s">
        <v>360</v>
      </c>
      <c r="L132" s="29"/>
      <c r="M132" s="144"/>
      <c r="T132" s="50"/>
      <c r="AT132" s="16" t="s">
        <v>178</v>
      </c>
      <c r="AU132" s="16" t="s">
        <v>20</v>
      </c>
    </row>
    <row r="133" spans="2:65" s="1" customFormat="1" ht="126.75">
      <c r="B133" s="29"/>
      <c r="D133" s="146" t="s">
        <v>134</v>
      </c>
      <c r="F133" s="158" t="s">
        <v>361</v>
      </c>
      <c r="L133" s="29"/>
      <c r="M133" s="144"/>
      <c r="T133" s="50"/>
      <c r="AT133" s="16" t="s">
        <v>134</v>
      </c>
      <c r="AU133" s="16" t="s">
        <v>20</v>
      </c>
    </row>
    <row r="134" spans="2:65" s="11" customFormat="1" ht="22.9" customHeight="1">
      <c r="B134" s="117"/>
      <c r="D134" s="118" t="s">
        <v>76</v>
      </c>
      <c r="E134" s="126" t="s">
        <v>362</v>
      </c>
      <c r="F134" s="126" t="s">
        <v>363</v>
      </c>
      <c r="J134" s="127">
        <f>BK134</f>
        <v>0</v>
      </c>
      <c r="L134" s="117"/>
      <c r="M134" s="121"/>
      <c r="P134" s="122">
        <f>SUM(P135:P140)</f>
        <v>0</v>
      </c>
      <c r="R134" s="122">
        <f>SUM(R135:R140)</f>
        <v>0</v>
      </c>
      <c r="T134" s="123">
        <f>SUM(T135:T140)</f>
        <v>0</v>
      </c>
      <c r="AR134" s="118" t="s">
        <v>201</v>
      </c>
      <c r="AT134" s="124" t="s">
        <v>76</v>
      </c>
      <c r="AU134" s="124" t="s">
        <v>37</v>
      </c>
      <c r="AY134" s="118" t="s">
        <v>171</v>
      </c>
      <c r="BK134" s="125">
        <f>SUM(BK135:BK140)</f>
        <v>0</v>
      </c>
    </row>
    <row r="135" spans="2:65" s="1" customFormat="1" ht="16.5" customHeight="1">
      <c r="B135" s="128"/>
      <c r="C135" s="129" t="s">
        <v>236</v>
      </c>
      <c r="D135" s="129" t="s">
        <v>116</v>
      </c>
      <c r="E135" s="130" t="s">
        <v>365</v>
      </c>
      <c r="F135" s="131" t="s">
        <v>363</v>
      </c>
      <c r="G135" s="132" t="s">
        <v>366</v>
      </c>
      <c r="H135" s="133">
        <v>6258.933</v>
      </c>
      <c r="I135" s="134">
        <v>0</v>
      </c>
      <c r="J135" s="134">
        <f>ROUND(I135*H135,2)</f>
        <v>0</v>
      </c>
      <c r="K135" s="135"/>
      <c r="L135" s="29"/>
      <c r="M135" s="136" t="s">
        <v>3</v>
      </c>
      <c r="N135" s="137" t="s">
        <v>48</v>
      </c>
      <c r="O135" s="138">
        <v>0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351</v>
      </c>
      <c r="AT135" s="140" t="s">
        <v>116</v>
      </c>
      <c r="AU135" s="140" t="s">
        <v>20</v>
      </c>
      <c r="AY135" s="16" t="s">
        <v>171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37</v>
      </c>
      <c r="BK135" s="141">
        <f>ROUND(I135*H135,2)</f>
        <v>0</v>
      </c>
      <c r="BL135" s="16" t="s">
        <v>351</v>
      </c>
      <c r="BM135" s="140" t="s">
        <v>637</v>
      </c>
    </row>
    <row r="136" spans="2:65" s="1" customFormat="1">
      <c r="B136" s="29"/>
      <c r="D136" s="142" t="s">
        <v>178</v>
      </c>
      <c r="F136" s="143" t="s">
        <v>368</v>
      </c>
      <c r="L136" s="29"/>
      <c r="M136" s="144"/>
      <c r="T136" s="50"/>
      <c r="AT136" s="16" t="s">
        <v>178</v>
      </c>
      <c r="AU136" s="16" t="s">
        <v>20</v>
      </c>
    </row>
    <row r="137" spans="2:65" s="1" customFormat="1" ht="175.5">
      <c r="B137" s="29"/>
      <c r="D137" s="146" t="s">
        <v>134</v>
      </c>
      <c r="F137" s="158" t="s">
        <v>369</v>
      </c>
      <c r="L137" s="29"/>
      <c r="M137" s="144"/>
      <c r="T137" s="50"/>
      <c r="AT137" s="16" t="s">
        <v>134</v>
      </c>
      <c r="AU137" s="16" t="s">
        <v>20</v>
      </c>
    </row>
    <row r="138" spans="2:65" s="1" customFormat="1" ht="16.5" customHeight="1">
      <c r="B138" s="128"/>
      <c r="C138" s="129" t="s">
        <v>241</v>
      </c>
      <c r="D138" s="129" t="s">
        <v>116</v>
      </c>
      <c r="E138" s="130" t="s">
        <v>371</v>
      </c>
      <c r="F138" s="131" t="s">
        <v>372</v>
      </c>
      <c r="G138" s="132" t="s">
        <v>350</v>
      </c>
      <c r="H138" s="133">
        <v>1</v>
      </c>
      <c r="I138" s="134">
        <v>0</v>
      </c>
      <c r="J138" s="134">
        <f>ROUND(I138*H138,2)</f>
        <v>0</v>
      </c>
      <c r="K138" s="135"/>
      <c r="L138" s="29"/>
      <c r="M138" s="136" t="s">
        <v>3</v>
      </c>
      <c r="N138" s="137" t="s">
        <v>48</v>
      </c>
      <c r="O138" s="138">
        <v>0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351</v>
      </c>
      <c r="AT138" s="140" t="s">
        <v>116</v>
      </c>
      <c r="AU138" s="140" t="s">
        <v>20</v>
      </c>
      <c r="AY138" s="16" t="s">
        <v>171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37</v>
      </c>
      <c r="BK138" s="141">
        <f>ROUND(I138*H138,2)</f>
        <v>0</v>
      </c>
      <c r="BL138" s="16" t="s">
        <v>351</v>
      </c>
      <c r="BM138" s="140" t="s">
        <v>638</v>
      </c>
    </row>
    <row r="139" spans="2:65" s="1" customFormat="1">
      <c r="B139" s="29"/>
      <c r="D139" s="142" t="s">
        <v>178</v>
      </c>
      <c r="F139" s="143" t="s">
        <v>374</v>
      </c>
      <c r="L139" s="29"/>
      <c r="M139" s="144"/>
      <c r="T139" s="50"/>
      <c r="AT139" s="16" t="s">
        <v>178</v>
      </c>
      <c r="AU139" s="16" t="s">
        <v>20</v>
      </c>
    </row>
    <row r="140" spans="2:65" s="1" customFormat="1" ht="48.75">
      <c r="B140" s="29"/>
      <c r="D140" s="146" t="s">
        <v>134</v>
      </c>
      <c r="F140" s="158" t="s">
        <v>375</v>
      </c>
      <c r="L140" s="29"/>
      <c r="M140" s="144"/>
      <c r="T140" s="50"/>
      <c r="AT140" s="16" t="s">
        <v>134</v>
      </c>
      <c r="AU140" s="16" t="s">
        <v>20</v>
      </c>
    </row>
    <row r="141" spans="2:65" s="11" customFormat="1" ht="22.9" customHeight="1">
      <c r="B141" s="117"/>
      <c r="D141" s="118" t="s">
        <v>76</v>
      </c>
      <c r="E141" s="126" t="s">
        <v>376</v>
      </c>
      <c r="F141" s="126" t="s">
        <v>377</v>
      </c>
      <c r="J141" s="127">
        <f>BK141</f>
        <v>0</v>
      </c>
      <c r="L141" s="117"/>
      <c r="M141" s="121"/>
      <c r="P141" s="122">
        <f>SUM(P142:P147)</f>
        <v>0</v>
      </c>
      <c r="R141" s="122">
        <f>SUM(R142:R147)</f>
        <v>0</v>
      </c>
      <c r="T141" s="123">
        <f>SUM(T142:T147)</f>
        <v>0</v>
      </c>
      <c r="AR141" s="118" t="s">
        <v>201</v>
      </c>
      <c r="AT141" s="124" t="s">
        <v>76</v>
      </c>
      <c r="AU141" s="124" t="s">
        <v>37</v>
      </c>
      <c r="AY141" s="118" t="s">
        <v>171</v>
      </c>
      <c r="BK141" s="125">
        <f>SUM(BK142:BK147)</f>
        <v>0</v>
      </c>
    </row>
    <row r="142" spans="2:65" s="1" customFormat="1" ht="16.5" customHeight="1">
      <c r="B142" s="128"/>
      <c r="C142" s="129" t="s">
        <v>248</v>
      </c>
      <c r="D142" s="129" t="s">
        <v>116</v>
      </c>
      <c r="E142" s="130" t="s">
        <v>379</v>
      </c>
      <c r="F142" s="131" t="s">
        <v>377</v>
      </c>
      <c r="G142" s="132" t="s">
        <v>366</v>
      </c>
      <c r="H142" s="133">
        <v>6258.933</v>
      </c>
      <c r="I142" s="134">
        <v>0</v>
      </c>
      <c r="J142" s="134">
        <f>ROUND(I142*H142,2)</f>
        <v>0</v>
      </c>
      <c r="K142" s="135"/>
      <c r="L142" s="29"/>
      <c r="M142" s="136" t="s">
        <v>3</v>
      </c>
      <c r="N142" s="137" t="s">
        <v>48</v>
      </c>
      <c r="O142" s="138">
        <v>0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351</v>
      </c>
      <c r="AT142" s="140" t="s">
        <v>116</v>
      </c>
      <c r="AU142" s="140" t="s">
        <v>20</v>
      </c>
      <c r="AY142" s="16" t="s">
        <v>171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37</v>
      </c>
      <c r="BK142" s="141">
        <f>ROUND(I142*H142,2)</f>
        <v>0</v>
      </c>
      <c r="BL142" s="16" t="s">
        <v>351</v>
      </c>
      <c r="BM142" s="140" t="s">
        <v>639</v>
      </c>
    </row>
    <row r="143" spans="2:65" s="1" customFormat="1">
      <c r="B143" s="29"/>
      <c r="D143" s="142" t="s">
        <v>178</v>
      </c>
      <c r="F143" s="143" t="s">
        <v>381</v>
      </c>
      <c r="L143" s="29"/>
      <c r="M143" s="144"/>
      <c r="T143" s="50"/>
      <c r="AT143" s="16" t="s">
        <v>178</v>
      </c>
      <c r="AU143" s="16" t="s">
        <v>20</v>
      </c>
    </row>
    <row r="144" spans="2:65" s="1" customFormat="1" ht="16.5" customHeight="1">
      <c r="B144" s="128"/>
      <c r="C144" s="129" t="s">
        <v>253</v>
      </c>
      <c r="D144" s="129" t="s">
        <v>116</v>
      </c>
      <c r="E144" s="130" t="s">
        <v>383</v>
      </c>
      <c r="F144" s="131" t="s">
        <v>384</v>
      </c>
      <c r="G144" s="132" t="s">
        <v>366</v>
      </c>
      <c r="H144" s="133">
        <v>6258.933</v>
      </c>
      <c r="I144" s="134">
        <v>0</v>
      </c>
      <c r="J144" s="134">
        <f>ROUND(I144*H144,2)</f>
        <v>0</v>
      </c>
      <c r="K144" s="135"/>
      <c r="L144" s="29"/>
      <c r="M144" s="136" t="s">
        <v>3</v>
      </c>
      <c r="N144" s="137" t="s">
        <v>48</v>
      </c>
      <c r="O144" s="138">
        <v>0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351</v>
      </c>
      <c r="AT144" s="140" t="s">
        <v>116</v>
      </c>
      <c r="AU144" s="140" t="s">
        <v>20</v>
      </c>
      <c r="AY144" s="16" t="s">
        <v>171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37</v>
      </c>
      <c r="BK144" s="141">
        <f>ROUND(I144*H144,2)</f>
        <v>0</v>
      </c>
      <c r="BL144" s="16" t="s">
        <v>351</v>
      </c>
      <c r="BM144" s="140" t="s">
        <v>640</v>
      </c>
    </row>
    <row r="145" spans="2:65" s="1" customFormat="1">
      <c r="B145" s="29"/>
      <c r="D145" s="142" t="s">
        <v>178</v>
      </c>
      <c r="F145" s="143" t="s">
        <v>386</v>
      </c>
      <c r="L145" s="29"/>
      <c r="M145" s="144"/>
      <c r="T145" s="50"/>
      <c r="AT145" s="16" t="s">
        <v>178</v>
      </c>
      <c r="AU145" s="16" t="s">
        <v>20</v>
      </c>
    </row>
    <row r="146" spans="2:65" s="1" customFormat="1" ht="16.5" customHeight="1">
      <c r="B146" s="128"/>
      <c r="C146" s="129" t="s">
        <v>259</v>
      </c>
      <c r="D146" s="129" t="s">
        <v>116</v>
      </c>
      <c r="E146" s="130" t="s">
        <v>388</v>
      </c>
      <c r="F146" s="131" t="s">
        <v>389</v>
      </c>
      <c r="G146" s="132" t="s">
        <v>366</v>
      </c>
      <c r="H146" s="133">
        <v>6258.933</v>
      </c>
      <c r="I146" s="134">
        <v>0</v>
      </c>
      <c r="J146" s="134">
        <f>ROUND(I146*H146,2)</f>
        <v>0</v>
      </c>
      <c r="K146" s="135"/>
      <c r="L146" s="29"/>
      <c r="M146" s="136" t="s">
        <v>3</v>
      </c>
      <c r="N146" s="137" t="s">
        <v>48</v>
      </c>
      <c r="O146" s="138">
        <v>0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351</v>
      </c>
      <c r="AT146" s="140" t="s">
        <v>116</v>
      </c>
      <c r="AU146" s="140" t="s">
        <v>20</v>
      </c>
      <c r="AY146" s="16" t="s">
        <v>171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6" t="s">
        <v>37</v>
      </c>
      <c r="BK146" s="141">
        <f>ROUND(I146*H146,2)</f>
        <v>0</v>
      </c>
      <c r="BL146" s="16" t="s">
        <v>351</v>
      </c>
      <c r="BM146" s="140" t="s">
        <v>641</v>
      </c>
    </row>
    <row r="147" spans="2:65" s="1" customFormat="1">
      <c r="B147" s="29"/>
      <c r="D147" s="142" t="s">
        <v>178</v>
      </c>
      <c r="F147" s="143" t="s">
        <v>391</v>
      </c>
      <c r="L147" s="29"/>
      <c r="M147" s="144"/>
      <c r="T147" s="50"/>
      <c r="AT147" s="16" t="s">
        <v>178</v>
      </c>
      <c r="AU147" s="16" t="s">
        <v>20</v>
      </c>
    </row>
    <row r="148" spans="2:65" s="11" customFormat="1" ht="22.9" customHeight="1">
      <c r="B148" s="117"/>
      <c r="D148" s="118" t="s">
        <v>76</v>
      </c>
      <c r="E148" s="126" t="s">
        <v>392</v>
      </c>
      <c r="F148" s="126" t="s">
        <v>393</v>
      </c>
      <c r="J148" s="127">
        <f>BK148</f>
        <v>0</v>
      </c>
      <c r="L148" s="117"/>
      <c r="M148" s="121"/>
      <c r="P148" s="122">
        <f>SUM(P149:P151)</f>
        <v>0</v>
      </c>
      <c r="R148" s="122">
        <f>SUM(R149:R151)</f>
        <v>0</v>
      </c>
      <c r="T148" s="123">
        <f>SUM(T149:T151)</f>
        <v>0</v>
      </c>
      <c r="AR148" s="118" t="s">
        <v>201</v>
      </c>
      <c r="AT148" s="124" t="s">
        <v>76</v>
      </c>
      <c r="AU148" s="124" t="s">
        <v>37</v>
      </c>
      <c r="AY148" s="118" t="s">
        <v>171</v>
      </c>
      <c r="BK148" s="125">
        <f>SUM(BK149:BK151)</f>
        <v>0</v>
      </c>
    </row>
    <row r="149" spans="2:65" s="1" customFormat="1" ht="16.5" customHeight="1">
      <c r="B149" s="128"/>
      <c r="C149" s="129" t="s">
        <v>9</v>
      </c>
      <c r="D149" s="129" t="s">
        <v>116</v>
      </c>
      <c r="E149" s="130" t="s">
        <v>395</v>
      </c>
      <c r="F149" s="131" t="s">
        <v>393</v>
      </c>
      <c r="G149" s="132" t="s">
        <v>366</v>
      </c>
      <c r="H149" s="133">
        <v>6258.933</v>
      </c>
      <c r="I149" s="134">
        <v>0</v>
      </c>
      <c r="J149" s="134">
        <f>ROUND(I149*H149,2)</f>
        <v>0</v>
      </c>
      <c r="K149" s="135"/>
      <c r="L149" s="29"/>
      <c r="M149" s="136" t="s">
        <v>3</v>
      </c>
      <c r="N149" s="137" t="s">
        <v>48</v>
      </c>
      <c r="O149" s="138">
        <v>0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351</v>
      </c>
      <c r="AT149" s="140" t="s">
        <v>116</v>
      </c>
      <c r="AU149" s="140" t="s">
        <v>20</v>
      </c>
      <c r="AY149" s="16" t="s">
        <v>171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37</v>
      </c>
      <c r="BK149" s="141">
        <f>ROUND(I149*H149,2)</f>
        <v>0</v>
      </c>
      <c r="BL149" s="16" t="s">
        <v>351</v>
      </c>
      <c r="BM149" s="140" t="s">
        <v>642</v>
      </c>
    </row>
    <row r="150" spans="2:65" s="1" customFormat="1">
      <c r="B150" s="29"/>
      <c r="D150" s="142" t="s">
        <v>178</v>
      </c>
      <c r="F150" s="143" t="s">
        <v>397</v>
      </c>
      <c r="L150" s="29"/>
      <c r="M150" s="144"/>
      <c r="T150" s="50"/>
      <c r="AT150" s="16" t="s">
        <v>178</v>
      </c>
      <c r="AU150" s="16" t="s">
        <v>20</v>
      </c>
    </row>
    <row r="151" spans="2:65" s="1" customFormat="1" ht="29.25">
      <c r="B151" s="29"/>
      <c r="D151" s="146" t="s">
        <v>134</v>
      </c>
      <c r="F151" s="158" t="s">
        <v>398</v>
      </c>
      <c r="L151" s="29"/>
      <c r="M151" s="159"/>
      <c r="N151" s="160"/>
      <c r="O151" s="160"/>
      <c r="P151" s="160"/>
      <c r="Q151" s="160"/>
      <c r="R151" s="160"/>
      <c r="S151" s="160"/>
      <c r="T151" s="161"/>
      <c r="AT151" s="16" t="s">
        <v>134</v>
      </c>
      <c r="AU151" s="16" t="s">
        <v>20</v>
      </c>
    </row>
    <row r="152" spans="2:65" s="1" customFormat="1" ht="6.95" customHeight="1">
      <c r="B152" s="38"/>
      <c r="C152" s="39"/>
      <c r="D152" s="39"/>
      <c r="E152" s="39"/>
      <c r="F152" s="39"/>
      <c r="G152" s="39"/>
      <c r="H152" s="39"/>
      <c r="I152" s="39"/>
      <c r="J152" s="39"/>
      <c r="K152" s="39"/>
      <c r="L152" s="29"/>
    </row>
  </sheetData>
  <autoFilter ref="C92:K151" xr:uid="{00000000-0009-0000-0000-000006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600-000000000000}"/>
    <hyperlink ref="F102" r:id="rId2" xr:uid="{00000000-0004-0000-0600-000001000000}"/>
    <hyperlink ref="F105" r:id="rId3" xr:uid="{00000000-0004-0000-0600-000002000000}"/>
    <hyperlink ref="F107" r:id="rId4" xr:uid="{00000000-0004-0000-0600-000003000000}"/>
    <hyperlink ref="F116" r:id="rId5" xr:uid="{00000000-0004-0000-0600-000004000000}"/>
    <hyperlink ref="F121" r:id="rId6" xr:uid="{00000000-0004-0000-0600-000005000000}"/>
    <hyperlink ref="F128" r:id="rId7" xr:uid="{00000000-0004-0000-0600-000006000000}"/>
    <hyperlink ref="F132" r:id="rId8" xr:uid="{00000000-0004-0000-0600-000007000000}"/>
    <hyperlink ref="F136" r:id="rId9" xr:uid="{00000000-0004-0000-0600-000008000000}"/>
    <hyperlink ref="F139" r:id="rId10" xr:uid="{00000000-0004-0000-0600-000009000000}"/>
    <hyperlink ref="F143" r:id="rId11" xr:uid="{00000000-0004-0000-0600-00000A000000}"/>
    <hyperlink ref="F145" r:id="rId12" xr:uid="{00000000-0004-0000-0600-00000B000000}"/>
    <hyperlink ref="F147" r:id="rId13" xr:uid="{00000000-0004-0000-0600-00000C000000}"/>
    <hyperlink ref="F150" r:id="rId14" xr:uid="{00000000-0004-0000-06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76"/>
  <sheetViews>
    <sheetView showGridLines="0" topLeftCell="A41" workbookViewId="0">
      <selection activeCell="I178" sqref="I17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106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643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ROUND(J96,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ROUND((SUM(BE96:BE175)),  0)</f>
        <v>0</v>
      </c>
      <c r="I35" s="90">
        <v>0.21</v>
      </c>
      <c r="J35" s="80">
        <f>ROUND(((SUM(BE96:BE175))*I35),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ROUND((SUM(BF96:BF175)),  0)</f>
        <v>0</v>
      </c>
      <c r="I36" s="90">
        <v>0.15</v>
      </c>
      <c r="J36" s="80">
        <f>ROUND(((SUM(BF96:BF175))*I36),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ROUND((SUM(BG96:BG175)),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ROUND((SUM(BH96:BH175)),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ROUND((SUM(BI96:BI175)),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G - 2.4. Zhotovení ploch z propustných povrchů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J96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J97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J98</f>
        <v>0</v>
      </c>
      <c r="L65" s="104"/>
    </row>
    <row r="66" spans="2:12" s="9" customFormat="1" ht="19.899999999999999" hidden="1" customHeight="1">
      <c r="B66" s="104"/>
      <c r="D66" s="105" t="s">
        <v>644</v>
      </c>
      <c r="E66" s="106"/>
      <c r="F66" s="106"/>
      <c r="G66" s="106"/>
      <c r="H66" s="106"/>
      <c r="I66" s="106"/>
      <c r="J66" s="107">
        <f>J105</f>
        <v>0</v>
      </c>
      <c r="L66" s="104"/>
    </row>
    <row r="67" spans="2:12" s="9" customFormat="1" ht="19.899999999999999" hidden="1" customHeight="1">
      <c r="B67" s="104"/>
      <c r="D67" s="105" t="s">
        <v>148</v>
      </c>
      <c r="E67" s="106"/>
      <c r="F67" s="106"/>
      <c r="G67" s="106"/>
      <c r="H67" s="106"/>
      <c r="I67" s="106"/>
      <c r="J67" s="107">
        <f>J133</f>
        <v>0</v>
      </c>
      <c r="L67" s="104"/>
    </row>
    <row r="68" spans="2:12" s="9" customFormat="1" ht="19.899999999999999" hidden="1" customHeight="1">
      <c r="B68" s="104"/>
      <c r="D68" s="105" t="s">
        <v>486</v>
      </c>
      <c r="E68" s="106"/>
      <c r="F68" s="106"/>
      <c r="G68" s="106"/>
      <c r="H68" s="106"/>
      <c r="I68" s="106"/>
      <c r="J68" s="107">
        <f>J146</f>
        <v>0</v>
      </c>
      <c r="L68" s="104"/>
    </row>
    <row r="69" spans="2:12" s="8" customFormat="1" ht="24.95" hidden="1" customHeight="1">
      <c r="B69" s="100"/>
      <c r="D69" s="101" t="s">
        <v>150</v>
      </c>
      <c r="E69" s="102"/>
      <c r="F69" s="102"/>
      <c r="G69" s="102"/>
      <c r="H69" s="102"/>
      <c r="I69" s="102"/>
      <c r="J69" s="103">
        <f>J149</f>
        <v>0</v>
      </c>
      <c r="L69" s="100"/>
    </row>
    <row r="70" spans="2:12" s="9" customFormat="1" ht="19.899999999999999" hidden="1" customHeight="1">
      <c r="B70" s="104"/>
      <c r="D70" s="105" t="s">
        <v>151</v>
      </c>
      <c r="E70" s="106"/>
      <c r="F70" s="106"/>
      <c r="G70" s="106"/>
      <c r="H70" s="106"/>
      <c r="I70" s="106"/>
      <c r="J70" s="107">
        <f>J150</f>
        <v>0</v>
      </c>
      <c r="L70" s="104"/>
    </row>
    <row r="71" spans="2:12" s="9" customFormat="1" ht="19.899999999999999" hidden="1" customHeight="1">
      <c r="B71" s="104"/>
      <c r="D71" s="105" t="s">
        <v>152</v>
      </c>
      <c r="E71" s="106"/>
      <c r="F71" s="106"/>
      <c r="G71" s="106"/>
      <c r="H71" s="106"/>
      <c r="I71" s="106"/>
      <c r="J71" s="107">
        <f>J154</f>
        <v>0</v>
      </c>
      <c r="L71" s="104"/>
    </row>
    <row r="72" spans="2:12" s="9" customFormat="1" ht="19.899999999999999" hidden="1" customHeight="1">
      <c r="B72" s="104"/>
      <c r="D72" s="105" t="s">
        <v>153</v>
      </c>
      <c r="E72" s="106"/>
      <c r="F72" s="106"/>
      <c r="G72" s="106"/>
      <c r="H72" s="106"/>
      <c r="I72" s="106"/>
      <c r="J72" s="107">
        <f>J158</f>
        <v>0</v>
      </c>
      <c r="L72" s="104"/>
    </row>
    <row r="73" spans="2:12" s="9" customFormat="1" ht="19.899999999999999" hidden="1" customHeight="1">
      <c r="B73" s="104"/>
      <c r="D73" s="105" t="s">
        <v>154</v>
      </c>
      <c r="E73" s="106"/>
      <c r="F73" s="106"/>
      <c r="G73" s="106"/>
      <c r="H73" s="106"/>
      <c r="I73" s="106"/>
      <c r="J73" s="107">
        <f>J165</f>
        <v>0</v>
      </c>
      <c r="L73" s="104"/>
    </row>
    <row r="74" spans="2:12" s="9" customFormat="1" ht="19.899999999999999" hidden="1" customHeight="1">
      <c r="B74" s="104"/>
      <c r="D74" s="105" t="s">
        <v>155</v>
      </c>
      <c r="E74" s="106"/>
      <c r="F74" s="106"/>
      <c r="G74" s="106"/>
      <c r="H74" s="106"/>
      <c r="I74" s="106"/>
      <c r="J74" s="107">
        <f>J172</f>
        <v>0</v>
      </c>
      <c r="L74" s="104"/>
    </row>
    <row r="75" spans="2:12" s="1" customFormat="1" ht="21.75" hidden="1" customHeight="1">
      <c r="B75" s="29"/>
      <c r="L75" s="29"/>
    </row>
    <row r="76" spans="2:12" s="1" customFormat="1" ht="6.95" hidden="1" customHeigh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29"/>
    </row>
    <row r="77" spans="2:12" hidden="1"/>
    <row r="78" spans="2:12" hidden="1"/>
    <row r="79" spans="2:12" hidden="1"/>
    <row r="80" spans="2:12" s="1" customFormat="1" ht="6.95" customHeight="1"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29"/>
    </row>
    <row r="81" spans="2:63" s="1" customFormat="1" ht="24.95" customHeight="1">
      <c r="B81" s="29"/>
      <c r="C81" s="20" t="s">
        <v>156</v>
      </c>
      <c r="L81" s="29"/>
    </row>
    <row r="82" spans="2:63" s="1" customFormat="1" ht="6.95" customHeight="1">
      <c r="B82" s="29"/>
      <c r="L82" s="29"/>
    </row>
    <row r="83" spans="2:63" s="1" customFormat="1" ht="12" customHeight="1">
      <c r="B83" s="29"/>
      <c r="C83" s="25" t="s">
        <v>15</v>
      </c>
      <c r="L83" s="29"/>
    </row>
    <row r="84" spans="2:63" s="1" customFormat="1" ht="26.25" customHeight="1">
      <c r="B84" s="29"/>
      <c r="E84" s="216" t="str">
        <f>E7</f>
        <v>REVITALIZACE ZELENÉ INFRASTRUKTURY NEMOCNICE HAVÍŘOV, p.o.</v>
      </c>
      <c r="F84" s="217"/>
      <c r="G84" s="217"/>
      <c r="H84" s="217"/>
      <c r="L84" s="29"/>
    </row>
    <row r="85" spans="2:63" ht="12" customHeight="1">
      <c r="B85" s="19"/>
      <c r="C85" s="25" t="s">
        <v>138</v>
      </c>
      <c r="L85" s="19"/>
    </row>
    <row r="86" spans="2:63" s="1" customFormat="1" ht="16.5" customHeight="1">
      <c r="B86" s="29"/>
      <c r="E86" s="216" t="s">
        <v>139</v>
      </c>
      <c r="F86" s="215"/>
      <c r="G86" s="215"/>
      <c r="H86" s="215"/>
      <c r="L86" s="29"/>
    </row>
    <row r="87" spans="2:63" s="1" customFormat="1" ht="12" customHeight="1">
      <c r="B87" s="29"/>
      <c r="C87" s="25" t="s">
        <v>140</v>
      </c>
      <c r="L87" s="29"/>
    </row>
    <row r="88" spans="2:63" s="1" customFormat="1" ht="16.5" customHeight="1">
      <c r="B88" s="29"/>
      <c r="E88" s="212" t="str">
        <f>E11</f>
        <v>G - 2.4. Zhotovení ploch z propustných povrchů</v>
      </c>
      <c r="F88" s="215"/>
      <c r="G88" s="215"/>
      <c r="H88" s="215"/>
      <c r="L88" s="29"/>
    </row>
    <row r="89" spans="2:63" s="1" customFormat="1" ht="6.95" customHeight="1">
      <c r="B89" s="29"/>
      <c r="L89" s="29"/>
    </row>
    <row r="90" spans="2:63" s="1" customFormat="1" ht="12" customHeight="1">
      <c r="B90" s="29"/>
      <c r="C90" s="25" t="s">
        <v>21</v>
      </c>
      <c r="F90" s="23" t="str">
        <f>F14</f>
        <v xml:space="preserve"> </v>
      </c>
      <c r="I90" s="25" t="s">
        <v>23</v>
      </c>
      <c r="J90" s="46" t="str">
        <f>IF(J14="","",J14)</f>
        <v>30. 11. 2023</v>
      </c>
      <c r="L90" s="29"/>
    </row>
    <row r="91" spans="2:63" s="1" customFormat="1" ht="6.95" customHeight="1">
      <c r="B91" s="29"/>
      <c r="L91" s="29"/>
    </row>
    <row r="92" spans="2:63" s="1" customFormat="1" ht="25.7" customHeight="1">
      <c r="B92" s="29"/>
      <c r="C92" s="25" t="s">
        <v>27</v>
      </c>
      <c r="F92" s="23" t="str">
        <f>E17</f>
        <v>Nemocnice Havířov, příspěvková organizace</v>
      </c>
      <c r="I92" s="25" t="s">
        <v>33</v>
      </c>
      <c r="J92" s="27" t="str">
        <f>E23</f>
        <v>Ing. Gabriela Pešková</v>
      </c>
      <c r="L92" s="29"/>
    </row>
    <row r="93" spans="2:63" s="1" customFormat="1" ht="15.2" customHeight="1">
      <c r="B93" s="29"/>
      <c r="C93" s="25" t="s">
        <v>32</v>
      </c>
      <c r="F93" s="23" t="str">
        <f>IF(E20="","",E20)</f>
        <v xml:space="preserve"> </v>
      </c>
      <c r="I93" s="25" t="s">
        <v>38</v>
      </c>
      <c r="J93" s="27" t="str">
        <f>E26</f>
        <v>Ing. Martina Cabáková</v>
      </c>
      <c r="L93" s="29"/>
    </row>
    <row r="94" spans="2:63" s="1" customFormat="1" ht="10.35" customHeight="1">
      <c r="B94" s="29"/>
      <c r="L94" s="29"/>
    </row>
    <row r="95" spans="2:63" s="10" customFormat="1" ht="29.25" customHeight="1">
      <c r="B95" s="108"/>
      <c r="C95" s="109" t="s">
        <v>157</v>
      </c>
      <c r="D95" s="110" t="s">
        <v>62</v>
      </c>
      <c r="E95" s="110" t="s">
        <v>58</v>
      </c>
      <c r="F95" s="110" t="s">
        <v>59</v>
      </c>
      <c r="G95" s="110" t="s">
        <v>158</v>
      </c>
      <c r="H95" s="110" t="s">
        <v>159</v>
      </c>
      <c r="I95" s="110" t="s">
        <v>160</v>
      </c>
      <c r="J95" s="111" t="s">
        <v>144</v>
      </c>
      <c r="K95" s="112" t="s">
        <v>161</v>
      </c>
      <c r="L95" s="108"/>
      <c r="M95" s="53" t="s">
        <v>3</v>
      </c>
      <c r="N95" s="54" t="s">
        <v>47</v>
      </c>
      <c r="O95" s="54" t="s">
        <v>162</v>
      </c>
      <c r="P95" s="54" t="s">
        <v>163</v>
      </c>
      <c r="Q95" s="54" t="s">
        <v>164</v>
      </c>
      <c r="R95" s="54" t="s">
        <v>165</v>
      </c>
      <c r="S95" s="54" t="s">
        <v>166</v>
      </c>
      <c r="T95" s="55" t="s">
        <v>167</v>
      </c>
    </row>
    <row r="96" spans="2:63" s="1" customFormat="1" ht="22.9" customHeight="1">
      <c r="B96" s="29"/>
      <c r="C96" s="58" t="s">
        <v>168</v>
      </c>
      <c r="J96" s="113">
        <f>BK96</f>
        <v>0</v>
      </c>
      <c r="L96" s="29"/>
      <c r="M96" s="56"/>
      <c r="N96" s="47"/>
      <c r="O96" s="47"/>
      <c r="P96" s="114">
        <f>P97+P149</f>
        <v>4618.0613979999998</v>
      </c>
      <c r="Q96" s="47"/>
      <c r="R96" s="114">
        <f>R97+R149</f>
        <v>3088.833936</v>
      </c>
      <c r="S96" s="47"/>
      <c r="T96" s="115">
        <f>T97+T149</f>
        <v>0</v>
      </c>
      <c r="AT96" s="16" t="s">
        <v>76</v>
      </c>
      <c r="AU96" s="16" t="s">
        <v>145</v>
      </c>
      <c r="BK96" s="116">
        <f>BK97+BK149</f>
        <v>0</v>
      </c>
    </row>
    <row r="97" spans="2:65" s="11" customFormat="1" ht="25.9" customHeight="1">
      <c r="B97" s="117"/>
      <c r="D97" s="118" t="s">
        <v>76</v>
      </c>
      <c r="E97" s="119" t="s">
        <v>169</v>
      </c>
      <c r="F97" s="119" t="s">
        <v>170</v>
      </c>
      <c r="J97" s="120">
        <f>BK97</f>
        <v>0</v>
      </c>
      <c r="L97" s="117"/>
      <c r="M97" s="121"/>
      <c r="P97" s="122">
        <f>P98+P105+P133+P146</f>
        <v>4618.0613979999998</v>
      </c>
      <c r="R97" s="122">
        <f>R98+R105+R133+R146</f>
        <v>3088.833936</v>
      </c>
      <c r="T97" s="123">
        <f>T98+T105+T133+T146</f>
        <v>0</v>
      </c>
      <c r="AR97" s="118" t="s">
        <v>37</v>
      </c>
      <c r="AT97" s="124" t="s">
        <v>76</v>
      </c>
      <c r="AU97" s="124" t="s">
        <v>77</v>
      </c>
      <c r="AY97" s="118" t="s">
        <v>171</v>
      </c>
      <c r="BK97" s="125">
        <f>BK98+BK105+BK133+BK146</f>
        <v>0</v>
      </c>
    </row>
    <row r="98" spans="2:65" s="11" customFormat="1" ht="22.9" customHeight="1">
      <c r="B98" s="117"/>
      <c r="D98" s="118" t="s">
        <v>76</v>
      </c>
      <c r="E98" s="126" t="s">
        <v>37</v>
      </c>
      <c r="F98" s="126" t="s">
        <v>172</v>
      </c>
      <c r="J98" s="127">
        <f>BK98</f>
        <v>0</v>
      </c>
      <c r="L98" s="117"/>
      <c r="M98" s="121"/>
      <c r="P98" s="122">
        <f>SUM(P99:P104)</f>
        <v>204.97679999999997</v>
      </c>
      <c r="R98" s="122">
        <f>SUM(R99:R104)</f>
        <v>0</v>
      </c>
      <c r="T98" s="123">
        <f>SUM(T99:T104)</f>
        <v>0</v>
      </c>
      <c r="AR98" s="118" t="s">
        <v>37</v>
      </c>
      <c r="AT98" s="124" t="s">
        <v>76</v>
      </c>
      <c r="AU98" s="124" t="s">
        <v>37</v>
      </c>
      <c r="AY98" s="118" t="s">
        <v>171</v>
      </c>
      <c r="BK98" s="125">
        <f>SUM(BK99:BK104)</f>
        <v>0</v>
      </c>
    </row>
    <row r="99" spans="2:65" s="1" customFormat="1" ht="33" customHeight="1">
      <c r="B99" s="128"/>
      <c r="C99" s="129" t="s">
        <v>37</v>
      </c>
      <c r="D99" s="129" t="s">
        <v>116</v>
      </c>
      <c r="E99" s="130" t="s">
        <v>645</v>
      </c>
      <c r="F99" s="131" t="s">
        <v>646</v>
      </c>
      <c r="G99" s="132" t="s">
        <v>175</v>
      </c>
      <c r="H99" s="133">
        <v>915.07500000000005</v>
      </c>
      <c r="I99" s="134">
        <v>0</v>
      </c>
      <c r="J99" s="134">
        <f>ROUND(I99*H99,2)</f>
        <v>0</v>
      </c>
      <c r="K99" s="135"/>
      <c r="L99" s="29"/>
      <c r="M99" s="136" t="s">
        <v>3</v>
      </c>
      <c r="N99" s="137" t="s">
        <v>48</v>
      </c>
      <c r="O99" s="138">
        <v>0.14899999999999999</v>
      </c>
      <c r="P99" s="138">
        <f>O99*H99</f>
        <v>136.34617499999999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176</v>
      </c>
      <c r="AT99" s="140" t="s">
        <v>116</v>
      </c>
      <c r="AU99" s="140" t="s">
        <v>20</v>
      </c>
      <c r="AY99" s="16" t="s">
        <v>171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6" t="s">
        <v>37</v>
      </c>
      <c r="BK99" s="141">
        <f>ROUND(I99*H99,2)</f>
        <v>0</v>
      </c>
      <c r="BL99" s="16" t="s">
        <v>176</v>
      </c>
      <c r="BM99" s="140" t="s">
        <v>647</v>
      </c>
    </row>
    <row r="100" spans="2:65" s="1" customFormat="1">
      <c r="B100" s="29"/>
      <c r="D100" s="142" t="s">
        <v>178</v>
      </c>
      <c r="F100" s="143" t="s">
        <v>648</v>
      </c>
      <c r="L100" s="29"/>
      <c r="M100" s="144"/>
      <c r="T100" s="50"/>
      <c r="AT100" s="16" t="s">
        <v>178</v>
      </c>
      <c r="AU100" s="16" t="s">
        <v>20</v>
      </c>
    </row>
    <row r="101" spans="2:65" s="12" customFormat="1" ht="33.75">
      <c r="B101" s="145"/>
      <c r="D101" s="146" t="s">
        <v>180</v>
      </c>
      <c r="E101" s="147" t="s">
        <v>3</v>
      </c>
      <c r="F101" s="148" t="s">
        <v>649</v>
      </c>
      <c r="H101" s="149">
        <v>915.07500000000005</v>
      </c>
      <c r="L101" s="145"/>
      <c r="M101" s="150"/>
      <c r="T101" s="151"/>
      <c r="AT101" s="147" t="s">
        <v>180</v>
      </c>
      <c r="AU101" s="147" t="s">
        <v>20</v>
      </c>
      <c r="AV101" s="12" t="s">
        <v>20</v>
      </c>
      <c r="AW101" s="12" t="s">
        <v>36</v>
      </c>
      <c r="AX101" s="12" t="s">
        <v>37</v>
      </c>
      <c r="AY101" s="147" t="s">
        <v>171</v>
      </c>
    </row>
    <row r="102" spans="2:65" s="1" customFormat="1" ht="33" customHeight="1">
      <c r="B102" s="128"/>
      <c r="C102" s="129" t="s">
        <v>20</v>
      </c>
      <c r="D102" s="129" t="s">
        <v>116</v>
      </c>
      <c r="E102" s="130" t="s">
        <v>650</v>
      </c>
      <c r="F102" s="131" t="s">
        <v>651</v>
      </c>
      <c r="G102" s="132" t="s">
        <v>175</v>
      </c>
      <c r="H102" s="133">
        <v>2745.2249999999999</v>
      </c>
      <c r="I102" s="134">
        <v>0</v>
      </c>
      <c r="J102" s="134">
        <f>ROUND(I102*H102,2)</f>
        <v>0</v>
      </c>
      <c r="K102" s="135"/>
      <c r="L102" s="29"/>
      <c r="M102" s="136" t="s">
        <v>3</v>
      </c>
      <c r="N102" s="137" t="s">
        <v>48</v>
      </c>
      <c r="O102" s="138">
        <v>2.5000000000000001E-2</v>
      </c>
      <c r="P102" s="138">
        <f>O102*H102</f>
        <v>68.630624999999995</v>
      </c>
      <c r="Q102" s="138">
        <v>0</v>
      </c>
      <c r="R102" s="138">
        <f>Q102*H102</f>
        <v>0</v>
      </c>
      <c r="S102" s="138">
        <v>0</v>
      </c>
      <c r="T102" s="139">
        <f>S102*H102</f>
        <v>0</v>
      </c>
      <c r="AR102" s="140" t="s">
        <v>176</v>
      </c>
      <c r="AT102" s="140" t="s">
        <v>116</v>
      </c>
      <c r="AU102" s="140" t="s">
        <v>20</v>
      </c>
      <c r="AY102" s="16" t="s">
        <v>171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6" t="s">
        <v>37</v>
      </c>
      <c r="BK102" s="141">
        <f>ROUND(I102*H102,2)</f>
        <v>0</v>
      </c>
      <c r="BL102" s="16" t="s">
        <v>176</v>
      </c>
      <c r="BM102" s="140" t="s">
        <v>652</v>
      </c>
    </row>
    <row r="103" spans="2:65" s="1" customFormat="1">
      <c r="B103" s="29"/>
      <c r="D103" s="142" t="s">
        <v>178</v>
      </c>
      <c r="F103" s="143" t="s">
        <v>653</v>
      </c>
      <c r="L103" s="29"/>
      <c r="M103" s="144"/>
      <c r="T103" s="50"/>
      <c r="AT103" s="16" t="s">
        <v>178</v>
      </c>
      <c r="AU103" s="16" t="s">
        <v>20</v>
      </c>
    </row>
    <row r="104" spans="2:65" s="12" customFormat="1" ht="33.75">
      <c r="B104" s="145"/>
      <c r="D104" s="146" t="s">
        <v>180</v>
      </c>
      <c r="E104" s="147" t="s">
        <v>3</v>
      </c>
      <c r="F104" s="148" t="s">
        <v>654</v>
      </c>
      <c r="H104" s="149">
        <v>2745.2249999999999</v>
      </c>
      <c r="L104" s="145"/>
      <c r="M104" s="150"/>
      <c r="T104" s="151"/>
      <c r="AT104" s="147" t="s">
        <v>180</v>
      </c>
      <c r="AU104" s="147" t="s">
        <v>20</v>
      </c>
      <c r="AV104" s="12" t="s">
        <v>20</v>
      </c>
      <c r="AW104" s="12" t="s">
        <v>36</v>
      </c>
      <c r="AX104" s="12" t="s">
        <v>37</v>
      </c>
      <c r="AY104" s="147" t="s">
        <v>171</v>
      </c>
    </row>
    <row r="105" spans="2:65" s="11" customFormat="1" ht="22.9" customHeight="1">
      <c r="B105" s="117"/>
      <c r="D105" s="118" t="s">
        <v>76</v>
      </c>
      <c r="E105" s="126" t="s">
        <v>201</v>
      </c>
      <c r="F105" s="126" t="s">
        <v>655</v>
      </c>
      <c r="J105" s="127">
        <f>BK105</f>
        <v>0</v>
      </c>
      <c r="L105" s="117"/>
      <c r="M105" s="121"/>
      <c r="P105" s="122">
        <f>SUM(P106:P132)</f>
        <v>2731.8780000000002</v>
      </c>
      <c r="R105" s="122">
        <f>SUM(R106:R132)</f>
        <v>2561.1806999999999</v>
      </c>
      <c r="T105" s="123">
        <f>SUM(T106:T132)</f>
        <v>0</v>
      </c>
      <c r="AR105" s="118" t="s">
        <v>37</v>
      </c>
      <c r="AT105" s="124" t="s">
        <v>76</v>
      </c>
      <c r="AU105" s="124" t="s">
        <v>37</v>
      </c>
      <c r="AY105" s="118" t="s">
        <v>171</v>
      </c>
      <c r="BK105" s="125">
        <f>SUM(BK106:BK132)</f>
        <v>0</v>
      </c>
    </row>
    <row r="106" spans="2:65" s="1" customFormat="1" ht="33" customHeight="1">
      <c r="B106" s="128"/>
      <c r="C106" s="129" t="s">
        <v>189</v>
      </c>
      <c r="D106" s="129" t="s">
        <v>116</v>
      </c>
      <c r="E106" s="130" t="s">
        <v>656</v>
      </c>
      <c r="F106" s="131" t="s">
        <v>657</v>
      </c>
      <c r="G106" s="132" t="s">
        <v>175</v>
      </c>
      <c r="H106" s="133">
        <v>2367</v>
      </c>
      <c r="I106" s="134">
        <v>0</v>
      </c>
      <c r="J106" s="134">
        <f>ROUND(I106*H106,2)</f>
        <v>0</v>
      </c>
      <c r="K106" s="135"/>
      <c r="L106" s="29"/>
      <c r="M106" s="136" t="s">
        <v>3</v>
      </c>
      <c r="N106" s="137" t="s">
        <v>48</v>
      </c>
      <c r="O106" s="138">
        <v>2.5999999999999999E-2</v>
      </c>
      <c r="P106" s="138">
        <f>O106*H106</f>
        <v>61.541999999999994</v>
      </c>
      <c r="Q106" s="138">
        <v>0.34499999999999997</v>
      </c>
      <c r="R106" s="138">
        <f>Q106*H106</f>
        <v>816.6149999999999</v>
      </c>
      <c r="S106" s="138">
        <v>0</v>
      </c>
      <c r="T106" s="139">
        <f>S106*H106</f>
        <v>0</v>
      </c>
      <c r="AR106" s="140" t="s">
        <v>176</v>
      </c>
      <c r="AT106" s="140" t="s">
        <v>116</v>
      </c>
      <c r="AU106" s="140" t="s">
        <v>20</v>
      </c>
      <c r="AY106" s="16" t="s">
        <v>171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6" t="s">
        <v>37</v>
      </c>
      <c r="BK106" s="141">
        <f>ROUND(I106*H106,2)</f>
        <v>0</v>
      </c>
      <c r="BL106" s="16" t="s">
        <v>176</v>
      </c>
      <c r="BM106" s="140" t="s">
        <v>658</v>
      </c>
    </row>
    <row r="107" spans="2:65" s="1" customFormat="1">
      <c r="B107" s="29"/>
      <c r="D107" s="142" t="s">
        <v>178</v>
      </c>
      <c r="F107" s="143" t="s">
        <v>659</v>
      </c>
      <c r="L107" s="29"/>
      <c r="M107" s="144"/>
      <c r="T107" s="50"/>
      <c r="AT107" s="16" t="s">
        <v>178</v>
      </c>
      <c r="AU107" s="16" t="s">
        <v>20</v>
      </c>
    </row>
    <row r="108" spans="2:65" s="1" customFormat="1" ht="19.5">
      <c r="B108" s="29"/>
      <c r="D108" s="146" t="s">
        <v>134</v>
      </c>
      <c r="F108" s="158" t="s">
        <v>660</v>
      </c>
      <c r="L108" s="29"/>
      <c r="M108" s="144"/>
      <c r="T108" s="50"/>
      <c r="AT108" s="16" t="s">
        <v>134</v>
      </c>
      <c r="AU108" s="16" t="s">
        <v>20</v>
      </c>
    </row>
    <row r="109" spans="2:65" s="12" customFormat="1">
      <c r="B109" s="145"/>
      <c r="D109" s="146" t="s">
        <v>180</v>
      </c>
      <c r="E109" s="147" t="s">
        <v>3</v>
      </c>
      <c r="F109" s="148" t="s">
        <v>661</v>
      </c>
      <c r="H109" s="149">
        <v>491</v>
      </c>
      <c r="L109" s="145"/>
      <c r="M109" s="150"/>
      <c r="T109" s="151"/>
      <c r="AT109" s="147" t="s">
        <v>180</v>
      </c>
      <c r="AU109" s="147" t="s">
        <v>20</v>
      </c>
      <c r="AV109" s="12" t="s">
        <v>20</v>
      </c>
      <c r="AW109" s="12" t="s">
        <v>36</v>
      </c>
      <c r="AX109" s="12" t="s">
        <v>77</v>
      </c>
      <c r="AY109" s="147" t="s">
        <v>171</v>
      </c>
    </row>
    <row r="110" spans="2:65" s="12" customFormat="1">
      <c r="B110" s="145"/>
      <c r="D110" s="146" t="s">
        <v>180</v>
      </c>
      <c r="E110" s="147" t="s">
        <v>3</v>
      </c>
      <c r="F110" s="148" t="s">
        <v>662</v>
      </c>
      <c r="H110" s="149">
        <v>1788</v>
      </c>
      <c r="L110" s="145"/>
      <c r="M110" s="150"/>
      <c r="T110" s="151"/>
      <c r="AT110" s="147" t="s">
        <v>180</v>
      </c>
      <c r="AU110" s="147" t="s">
        <v>20</v>
      </c>
      <c r="AV110" s="12" t="s">
        <v>20</v>
      </c>
      <c r="AW110" s="12" t="s">
        <v>36</v>
      </c>
      <c r="AX110" s="12" t="s">
        <v>77</v>
      </c>
      <c r="AY110" s="147" t="s">
        <v>171</v>
      </c>
    </row>
    <row r="111" spans="2:65" s="12" customFormat="1">
      <c r="B111" s="145"/>
      <c r="D111" s="146" t="s">
        <v>180</v>
      </c>
      <c r="E111" s="147" t="s">
        <v>3</v>
      </c>
      <c r="F111" s="148" t="s">
        <v>663</v>
      </c>
      <c r="H111" s="149">
        <v>88</v>
      </c>
      <c r="L111" s="145"/>
      <c r="M111" s="150"/>
      <c r="T111" s="151"/>
      <c r="AT111" s="147" t="s">
        <v>180</v>
      </c>
      <c r="AU111" s="147" t="s">
        <v>20</v>
      </c>
      <c r="AV111" s="12" t="s">
        <v>20</v>
      </c>
      <c r="AW111" s="12" t="s">
        <v>36</v>
      </c>
      <c r="AX111" s="12" t="s">
        <v>77</v>
      </c>
      <c r="AY111" s="147" t="s">
        <v>171</v>
      </c>
    </row>
    <row r="112" spans="2:65" s="13" customFormat="1">
      <c r="B112" s="152"/>
      <c r="D112" s="146" t="s">
        <v>180</v>
      </c>
      <c r="E112" s="153" t="s">
        <v>3</v>
      </c>
      <c r="F112" s="154" t="s">
        <v>188</v>
      </c>
      <c r="H112" s="155">
        <v>2367</v>
      </c>
      <c r="L112" s="152"/>
      <c r="M112" s="156"/>
      <c r="T112" s="157"/>
      <c r="AT112" s="153" t="s">
        <v>180</v>
      </c>
      <c r="AU112" s="153" t="s">
        <v>20</v>
      </c>
      <c r="AV112" s="13" t="s">
        <v>176</v>
      </c>
      <c r="AW112" s="13" t="s">
        <v>36</v>
      </c>
      <c r="AX112" s="13" t="s">
        <v>37</v>
      </c>
      <c r="AY112" s="153" t="s">
        <v>171</v>
      </c>
    </row>
    <row r="113" spans="2:65" s="1" customFormat="1" ht="33" customHeight="1">
      <c r="B113" s="128"/>
      <c r="C113" s="129" t="s">
        <v>176</v>
      </c>
      <c r="D113" s="129" t="s">
        <v>116</v>
      </c>
      <c r="E113" s="130" t="s">
        <v>664</v>
      </c>
      <c r="F113" s="131" t="s">
        <v>657</v>
      </c>
      <c r="G113" s="132" t="s">
        <v>175</v>
      </c>
      <c r="H113" s="133">
        <v>2367</v>
      </c>
      <c r="I113" s="134">
        <v>0</v>
      </c>
      <c r="J113" s="134">
        <f>ROUND(I113*H113,2)</f>
        <v>0</v>
      </c>
      <c r="K113" s="135"/>
      <c r="L113" s="29"/>
      <c r="M113" s="136" t="s">
        <v>3</v>
      </c>
      <c r="N113" s="137" t="s">
        <v>48</v>
      </c>
      <c r="O113" s="138">
        <v>2.5999999999999999E-2</v>
      </c>
      <c r="P113" s="138">
        <f>O113*H113</f>
        <v>61.541999999999994</v>
      </c>
      <c r="Q113" s="138">
        <v>0.34567999999999999</v>
      </c>
      <c r="R113" s="138">
        <f>Q113*H113</f>
        <v>818.22456</v>
      </c>
      <c r="S113" s="138">
        <v>0</v>
      </c>
      <c r="T113" s="139">
        <f>S113*H113</f>
        <v>0</v>
      </c>
      <c r="AR113" s="140" t="s">
        <v>176</v>
      </c>
      <c r="AT113" s="140" t="s">
        <v>116</v>
      </c>
      <c r="AU113" s="140" t="s">
        <v>20</v>
      </c>
      <c r="AY113" s="16" t="s">
        <v>171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6" t="s">
        <v>37</v>
      </c>
      <c r="BK113" s="141">
        <f>ROUND(I113*H113,2)</f>
        <v>0</v>
      </c>
      <c r="BL113" s="16" t="s">
        <v>176</v>
      </c>
      <c r="BM113" s="140" t="s">
        <v>665</v>
      </c>
    </row>
    <row r="114" spans="2:65" s="1" customFormat="1" ht="19.5">
      <c r="B114" s="29"/>
      <c r="D114" s="146" t="s">
        <v>134</v>
      </c>
      <c r="F114" s="158" t="s">
        <v>666</v>
      </c>
      <c r="L114" s="29"/>
      <c r="M114" s="144"/>
      <c r="T114" s="50"/>
      <c r="AT114" s="16" t="s">
        <v>134</v>
      </c>
      <c r="AU114" s="16" t="s">
        <v>20</v>
      </c>
    </row>
    <row r="115" spans="2:65" s="12" customFormat="1">
      <c r="B115" s="145"/>
      <c r="D115" s="146" t="s">
        <v>180</v>
      </c>
      <c r="E115" s="147" t="s">
        <v>3</v>
      </c>
      <c r="F115" s="148" t="s">
        <v>661</v>
      </c>
      <c r="H115" s="149">
        <v>491</v>
      </c>
      <c r="L115" s="145"/>
      <c r="M115" s="150"/>
      <c r="T115" s="151"/>
      <c r="AT115" s="147" t="s">
        <v>180</v>
      </c>
      <c r="AU115" s="147" t="s">
        <v>20</v>
      </c>
      <c r="AV115" s="12" t="s">
        <v>20</v>
      </c>
      <c r="AW115" s="12" t="s">
        <v>36</v>
      </c>
      <c r="AX115" s="12" t="s">
        <v>77</v>
      </c>
      <c r="AY115" s="147" t="s">
        <v>171</v>
      </c>
    </row>
    <row r="116" spans="2:65" s="12" customFormat="1">
      <c r="B116" s="145"/>
      <c r="D116" s="146" t="s">
        <v>180</v>
      </c>
      <c r="E116" s="147" t="s">
        <v>3</v>
      </c>
      <c r="F116" s="148" t="s">
        <v>662</v>
      </c>
      <c r="H116" s="149">
        <v>1788</v>
      </c>
      <c r="L116" s="145"/>
      <c r="M116" s="150"/>
      <c r="T116" s="151"/>
      <c r="AT116" s="147" t="s">
        <v>180</v>
      </c>
      <c r="AU116" s="147" t="s">
        <v>20</v>
      </c>
      <c r="AV116" s="12" t="s">
        <v>20</v>
      </c>
      <c r="AW116" s="12" t="s">
        <v>36</v>
      </c>
      <c r="AX116" s="12" t="s">
        <v>77</v>
      </c>
      <c r="AY116" s="147" t="s">
        <v>171</v>
      </c>
    </row>
    <row r="117" spans="2:65" s="12" customFormat="1">
      <c r="B117" s="145"/>
      <c r="D117" s="146" t="s">
        <v>180</v>
      </c>
      <c r="E117" s="147" t="s">
        <v>3</v>
      </c>
      <c r="F117" s="148" t="s">
        <v>663</v>
      </c>
      <c r="H117" s="149">
        <v>88</v>
      </c>
      <c r="L117" s="145"/>
      <c r="M117" s="150"/>
      <c r="T117" s="151"/>
      <c r="AT117" s="147" t="s">
        <v>180</v>
      </c>
      <c r="AU117" s="147" t="s">
        <v>20</v>
      </c>
      <c r="AV117" s="12" t="s">
        <v>20</v>
      </c>
      <c r="AW117" s="12" t="s">
        <v>36</v>
      </c>
      <c r="AX117" s="12" t="s">
        <v>77</v>
      </c>
      <c r="AY117" s="147" t="s">
        <v>171</v>
      </c>
    </row>
    <row r="118" spans="2:65" s="13" customFormat="1">
      <c r="B118" s="152"/>
      <c r="D118" s="146" t="s">
        <v>180</v>
      </c>
      <c r="E118" s="153" t="s">
        <v>3</v>
      </c>
      <c r="F118" s="154" t="s">
        <v>188</v>
      </c>
      <c r="H118" s="155">
        <v>2367</v>
      </c>
      <c r="L118" s="152"/>
      <c r="M118" s="156"/>
      <c r="T118" s="157"/>
      <c r="AT118" s="153" t="s">
        <v>180</v>
      </c>
      <c r="AU118" s="153" t="s">
        <v>20</v>
      </c>
      <c r="AV118" s="13" t="s">
        <v>176</v>
      </c>
      <c r="AW118" s="13" t="s">
        <v>36</v>
      </c>
      <c r="AX118" s="13" t="s">
        <v>37</v>
      </c>
      <c r="AY118" s="153" t="s">
        <v>171</v>
      </c>
    </row>
    <row r="119" spans="2:65" s="1" customFormat="1" ht="33" customHeight="1">
      <c r="B119" s="128"/>
      <c r="C119" s="129" t="s">
        <v>201</v>
      </c>
      <c r="D119" s="129" t="s">
        <v>116</v>
      </c>
      <c r="E119" s="130" t="s">
        <v>667</v>
      </c>
      <c r="F119" s="131" t="s">
        <v>668</v>
      </c>
      <c r="G119" s="132" t="s">
        <v>175</v>
      </c>
      <c r="H119" s="133">
        <v>402</v>
      </c>
      <c r="I119" s="134">
        <v>0</v>
      </c>
      <c r="J119" s="134">
        <f>ROUND(I119*H119,2)</f>
        <v>0</v>
      </c>
      <c r="K119" s="135"/>
      <c r="L119" s="29"/>
      <c r="M119" s="136" t="s">
        <v>3</v>
      </c>
      <c r="N119" s="137" t="s">
        <v>48</v>
      </c>
      <c r="O119" s="138">
        <v>2.5999999999999999E-2</v>
      </c>
      <c r="P119" s="138">
        <f>O119*H119</f>
        <v>10.452</v>
      </c>
      <c r="Q119" s="138">
        <v>0.36852000000000001</v>
      </c>
      <c r="R119" s="138">
        <f>Q119*H119</f>
        <v>148.14503999999999</v>
      </c>
      <c r="S119" s="138">
        <v>0</v>
      </c>
      <c r="T119" s="139">
        <f>S119*H119</f>
        <v>0</v>
      </c>
      <c r="AR119" s="140" t="s">
        <v>176</v>
      </c>
      <c r="AT119" s="140" t="s">
        <v>116</v>
      </c>
      <c r="AU119" s="140" t="s">
        <v>20</v>
      </c>
      <c r="AY119" s="16" t="s">
        <v>171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6" t="s">
        <v>37</v>
      </c>
      <c r="BK119" s="141">
        <f>ROUND(I119*H119,2)</f>
        <v>0</v>
      </c>
      <c r="BL119" s="16" t="s">
        <v>176</v>
      </c>
      <c r="BM119" s="140" t="s">
        <v>669</v>
      </c>
    </row>
    <row r="120" spans="2:65" s="1" customFormat="1" ht="19.5">
      <c r="B120" s="29"/>
      <c r="D120" s="146" t="s">
        <v>134</v>
      </c>
      <c r="F120" s="158" t="s">
        <v>666</v>
      </c>
      <c r="L120" s="29"/>
      <c r="M120" s="144"/>
      <c r="T120" s="50"/>
      <c r="AT120" s="16" t="s">
        <v>134</v>
      </c>
      <c r="AU120" s="16" t="s">
        <v>20</v>
      </c>
    </row>
    <row r="121" spans="2:65" s="12" customFormat="1">
      <c r="B121" s="145"/>
      <c r="D121" s="146" t="s">
        <v>180</v>
      </c>
      <c r="E121" s="147" t="s">
        <v>3</v>
      </c>
      <c r="F121" s="148" t="s">
        <v>670</v>
      </c>
      <c r="H121" s="149">
        <v>402</v>
      </c>
      <c r="L121" s="145"/>
      <c r="M121" s="150"/>
      <c r="T121" s="151"/>
      <c r="AT121" s="147" t="s">
        <v>180</v>
      </c>
      <c r="AU121" s="147" t="s">
        <v>20</v>
      </c>
      <c r="AV121" s="12" t="s">
        <v>20</v>
      </c>
      <c r="AW121" s="12" t="s">
        <v>36</v>
      </c>
      <c r="AX121" s="12" t="s">
        <v>37</v>
      </c>
      <c r="AY121" s="147" t="s">
        <v>171</v>
      </c>
    </row>
    <row r="122" spans="2:65" s="1" customFormat="1" ht="37.9" customHeight="1">
      <c r="B122" s="128"/>
      <c r="C122" s="129" t="s">
        <v>209</v>
      </c>
      <c r="D122" s="129" t="s">
        <v>116</v>
      </c>
      <c r="E122" s="130" t="s">
        <v>671</v>
      </c>
      <c r="F122" s="131" t="s">
        <v>672</v>
      </c>
      <c r="G122" s="132" t="s">
        <v>175</v>
      </c>
      <c r="H122" s="133">
        <v>402</v>
      </c>
      <c r="I122" s="134">
        <v>0</v>
      </c>
      <c r="J122" s="134">
        <f>ROUND(I122*H122,2)</f>
        <v>0</v>
      </c>
      <c r="K122" s="135"/>
      <c r="L122" s="29"/>
      <c r="M122" s="136" t="s">
        <v>3</v>
      </c>
      <c r="N122" s="137" t="s">
        <v>48</v>
      </c>
      <c r="O122" s="138">
        <v>2.1999999999999999E-2</v>
      </c>
      <c r="P122" s="138">
        <f>O122*H122</f>
        <v>8.8439999999999994</v>
      </c>
      <c r="Q122" s="138">
        <v>0.24793999999999999</v>
      </c>
      <c r="R122" s="138">
        <f>Q122*H122</f>
        <v>99.671880000000002</v>
      </c>
      <c r="S122" s="138">
        <v>0</v>
      </c>
      <c r="T122" s="139">
        <f>S122*H122</f>
        <v>0</v>
      </c>
      <c r="AR122" s="140" t="s">
        <v>176</v>
      </c>
      <c r="AT122" s="140" t="s">
        <v>116</v>
      </c>
      <c r="AU122" s="140" t="s">
        <v>20</v>
      </c>
      <c r="AY122" s="16" t="s">
        <v>171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6" t="s">
        <v>37</v>
      </c>
      <c r="BK122" s="141">
        <f>ROUND(I122*H122,2)</f>
        <v>0</v>
      </c>
      <c r="BL122" s="16" t="s">
        <v>176</v>
      </c>
      <c r="BM122" s="140" t="s">
        <v>673</v>
      </c>
    </row>
    <row r="123" spans="2:65" s="1" customFormat="1">
      <c r="B123" s="29"/>
      <c r="D123" s="142" t="s">
        <v>178</v>
      </c>
      <c r="F123" s="143" t="s">
        <v>674</v>
      </c>
      <c r="L123" s="29"/>
      <c r="M123" s="144"/>
      <c r="T123" s="50"/>
      <c r="AT123" s="16" t="s">
        <v>178</v>
      </c>
      <c r="AU123" s="16" t="s">
        <v>20</v>
      </c>
    </row>
    <row r="124" spans="2:65" s="12" customFormat="1">
      <c r="B124" s="145"/>
      <c r="D124" s="146" t="s">
        <v>180</v>
      </c>
      <c r="E124" s="147" t="s">
        <v>3</v>
      </c>
      <c r="F124" s="148" t="s">
        <v>670</v>
      </c>
      <c r="H124" s="149">
        <v>402</v>
      </c>
      <c r="L124" s="145"/>
      <c r="M124" s="150"/>
      <c r="T124" s="151"/>
      <c r="AT124" s="147" t="s">
        <v>180</v>
      </c>
      <c r="AU124" s="147" t="s">
        <v>20</v>
      </c>
      <c r="AV124" s="12" t="s">
        <v>20</v>
      </c>
      <c r="AW124" s="12" t="s">
        <v>36</v>
      </c>
      <c r="AX124" s="12" t="s">
        <v>37</v>
      </c>
      <c r="AY124" s="147" t="s">
        <v>171</v>
      </c>
    </row>
    <row r="125" spans="2:65" s="1" customFormat="1" ht="78" customHeight="1">
      <c r="B125" s="128"/>
      <c r="C125" s="129" t="s">
        <v>217</v>
      </c>
      <c r="D125" s="129" t="s">
        <v>116</v>
      </c>
      <c r="E125" s="130" t="s">
        <v>675</v>
      </c>
      <c r="F125" s="131" t="s">
        <v>676</v>
      </c>
      <c r="G125" s="132" t="s">
        <v>175</v>
      </c>
      <c r="H125" s="133">
        <v>2367</v>
      </c>
      <c r="I125" s="134">
        <v>0</v>
      </c>
      <c r="J125" s="134">
        <f>ROUND(I125*H125,2)</f>
        <v>0</v>
      </c>
      <c r="K125" s="135"/>
      <c r="L125" s="29"/>
      <c r="M125" s="136" t="s">
        <v>3</v>
      </c>
      <c r="N125" s="137" t="s">
        <v>48</v>
      </c>
      <c r="O125" s="138">
        <v>1.0940000000000001</v>
      </c>
      <c r="P125" s="138">
        <f>O125*H125</f>
        <v>2589.498</v>
      </c>
      <c r="Q125" s="138">
        <v>0.12253500000000001</v>
      </c>
      <c r="R125" s="138">
        <f>Q125*H125</f>
        <v>290.040345</v>
      </c>
      <c r="S125" s="138">
        <v>0</v>
      </c>
      <c r="T125" s="139">
        <f>S125*H125</f>
        <v>0</v>
      </c>
      <c r="AR125" s="140" t="s">
        <v>176</v>
      </c>
      <c r="AT125" s="140" t="s">
        <v>116</v>
      </c>
      <c r="AU125" s="140" t="s">
        <v>20</v>
      </c>
      <c r="AY125" s="16" t="s">
        <v>171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37</v>
      </c>
      <c r="BK125" s="141">
        <f>ROUND(I125*H125,2)</f>
        <v>0</v>
      </c>
      <c r="BL125" s="16" t="s">
        <v>176</v>
      </c>
      <c r="BM125" s="140" t="s">
        <v>677</v>
      </c>
    </row>
    <row r="126" spans="2:65" s="12" customFormat="1">
      <c r="B126" s="145"/>
      <c r="D126" s="146" t="s">
        <v>180</v>
      </c>
      <c r="E126" s="147" t="s">
        <v>3</v>
      </c>
      <c r="F126" s="148" t="s">
        <v>661</v>
      </c>
      <c r="H126" s="149">
        <v>491</v>
      </c>
      <c r="L126" s="145"/>
      <c r="M126" s="150"/>
      <c r="T126" s="151"/>
      <c r="AT126" s="147" t="s">
        <v>180</v>
      </c>
      <c r="AU126" s="147" t="s">
        <v>20</v>
      </c>
      <c r="AV126" s="12" t="s">
        <v>20</v>
      </c>
      <c r="AW126" s="12" t="s">
        <v>36</v>
      </c>
      <c r="AX126" s="12" t="s">
        <v>77</v>
      </c>
      <c r="AY126" s="147" t="s">
        <v>171</v>
      </c>
    </row>
    <row r="127" spans="2:65" s="12" customFormat="1">
      <c r="B127" s="145"/>
      <c r="D127" s="146" t="s">
        <v>180</v>
      </c>
      <c r="E127" s="147" t="s">
        <v>3</v>
      </c>
      <c r="F127" s="148" t="s">
        <v>662</v>
      </c>
      <c r="H127" s="149">
        <v>1788</v>
      </c>
      <c r="L127" s="145"/>
      <c r="M127" s="150"/>
      <c r="T127" s="151"/>
      <c r="AT127" s="147" t="s">
        <v>180</v>
      </c>
      <c r="AU127" s="147" t="s">
        <v>20</v>
      </c>
      <c r="AV127" s="12" t="s">
        <v>20</v>
      </c>
      <c r="AW127" s="12" t="s">
        <v>36</v>
      </c>
      <c r="AX127" s="12" t="s">
        <v>77</v>
      </c>
      <c r="AY127" s="147" t="s">
        <v>171</v>
      </c>
    </row>
    <row r="128" spans="2:65" s="12" customFormat="1">
      <c r="B128" s="145"/>
      <c r="D128" s="146" t="s">
        <v>180</v>
      </c>
      <c r="E128" s="147" t="s">
        <v>3</v>
      </c>
      <c r="F128" s="148" t="s">
        <v>663</v>
      </c>
      <c r="H128" s="149">
        <v>88</v>
      </c>
      <c r="L128" s="145"/>
      <c r="M128" s="150"/>
      <c r="T128" s="151"/>
      <c r="AT128" s="147" t="s">
        <v>180</v>
      </c>
      <c r="AU128" s="147" t="s">
        <v>20</v>
      </c>
      <c r="AV128" s="12" t="s">
        <v>20</v>
      </c>
      <c r="AW128" s="12" t="s">
        <v>36</v>
      </c>
      <c r="AX128" s="12" t="s">
        <v>77</v>
      </c>
      <c r="AY128" s="147" t="s">
        <v>171</v>
      </c>
    </row>
    <row r="129" spans="2:65" s="13" customFormat="1">
      <c r="B129" s="152"/>
      <c r="D129" s="146" t="s">
        <v>180</v>
      </c>
      <c r="E129" s="153" t="s">
        <v>3</v>
      </c>
      <c r="F129" s="154" t="s">
        <v>188</v>
      </c>
      <c r="H129" s="155">
        <v>2367</v>
      </c>
      <c r="L129" s="152"/>
      <c r="M129" s="156"/>
      <c r="T129" s="157"/>
      <c r="AT129" s="153" t="s">
        <v>180</v>
      </c>
      <c r="AU129" s="153" t="s">
        <v>20</v>
      </c>
      <c r="AV129" s="13" t="s">
        <v>176</v>
      </c>
      <c r="AW129" s="13" t="s">
        <v>36</v>
      </c>
      <c r="AX129" s="13" t="s">
        <v>37</v>
      </c>
      <c r="AY129" s="153" t="s">
        <v>171</v>
      </c>
    </row>
    <row r="130" spans="2:65" s="1" customFormat="1" ht="37.9" customHeight="1">
      <c r="B130" s="128"/>
      <c r="C130" s="167" t="s">
        <v>223</v>
      </c>
      <c r="D130" s="167" t="s">
        <v>122</v>
      </c>
      <c r="E130" s="168" t="s">
        <v>678</v>
      </c>
      <c r="F130" s="169" t="s">
        <v>679</v>
      </c>
      <c r="G130" s="170" t="s">
        <v>175</v>
      </c>
      <c r="H130" s="171">
        <v>2390.67</v>
      </c>
      <c r="I130" s="172">
        <v>0</v>
      </c>
      <c r="J130" s="172">
        <f>ROUND(I130*H130,2)</f>
        <v>0</v>
      </c>
      <c r="K130" s="173"/>
      <c r="L130" s="174"/>
      <c r="M130" s="175" t="s">
        <v>3</v>
      </c>
      <c r="N130" s="176" t="s">
        <v>48</v>
      </c>
      <c r="O130" s="138">
        <v>0</v>
      </c>
      <c r="P130" s="138">
        <f>O130*H130</f>
        <v>0</v>
      </c>
      <c r="Q130" s="138">
        <v>0.16250000000000001</v>
      </c>
      <c r="R130" s="138">
        <f>Q130*H130</f>
        <v>388.48387500000001</v>
      </c>
      <c r="S130" s="138">
        <v>0</v>
      </c>
      <c r="T130" s="139">
        <f>S130*H130</f>
        <v>0</v>
      </c>
      <c r="AR130" s="140" t="s">
        <v>223</v>
      </c>
      <c r="AT130" s="140" t="s">
        <v>122</v>
      </c>
      <c r="AU130" s="140" t="s">
        <v>20</v>
      </c>
      <c r="AY130" s="16" t="s">
        <v>171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37</v>
      </c>
      <c r="BK130" s="141">
        <f>ROUND(I130*H130,2)</f>
        <v>0</v>
      </c>
      <c r="BL130" s="16" t="s">
        <v>176</v>
      </c>
      <c r="BM130" s="140" t="s">
        <v>680</v>
      </c>
    </row>
    <row r="131" spans="2:65" s="1" customFormat="1" ht="97.5">
      <c r="B131" s="29"/>
      <c r="D131" s="146" t="s">
        <v>134</v>
      </c>
      <c r="F131" s="158" t="s">
        <v>681</v>
      </c>
      <c r="L131" s="29"/>
      <c r="M131" s="144"/>
      <c r="T131" s="50"/>
      <c r="AT131" s="16" t="s">
        <v>134</v>
      </c>
      <c r="AU131" s="16" t="s">
        <v>20</v>
      </c>
    </row>
    <row r="132" spans="2:65" s="12" customFormat="1">
      <c r="B132" s="145"/>
      <c r="D132" s="146" t="s">
        <v>180</v>
      </c>
      <c r="F132" s="148" t="s">
        <v>682</v>
      </c>
      <c r="H132" s="149">
        <v>2390.67</v>
      </c>
      <c r="L132" s="145"/>
      <c r="M132" s="150"/>
      <c r="T132" s="151"/>
      <c r="AT132" s="147" t="s">
        <v>180</v>
      </c>
      <c r="AU132" s="147" t="s">
        <v>20</v>
      </c>
      <c r="AV132" s="12" t="s">
        <v>20</v>
      </c>
      <c r="AW132" s="12" t="s">
        <v>4</v>
      </c>
      <c r="AX132" s="12" t="s">
        <v>37</v>
      </c>
      <c r="AY132" s="147" t="s">
        <v>171</v>
      </c>
    </row>
    <row r="133" spans="2:65" s="11" customFormat="1" ht="22.9" customHeight="1">
      <c r="B133" s="117"/>
      <c r="D133" s="118" t="s">
        <v>76</v>
      </c>
      <c r="E133" s="126" t="s">
        <v>228</v>
      </c>
      <c r="F133" s="126" t="s">
        <v>235</v>
      </c>
      <c r="J133" s="127">
        <f>BK133</f>
        <v>0</v>
      </c>
      <c r="L133" s="117"/>
      <c r="M133" s="121"/>
      <c r="P133" s="122">
        <f>SUM(P134:P145)</f>
        <v>454.93949999999995</v>
      </c>
      <c r="R133" s="122">
        <f>SUM(R134:R145)</f>
        <v>527.65323599999999</v>
      </c>
      <c r="T133" s="123">
        <f>SUM(T134:T145)</f>
        <v>0</v>
      </c>
      <c r="AR133" s="118" t="s">
        <v>37</v>
      </c>
      <c r="AT133" s="124" t="s">
        <v>76</v>
      </c>
      <c r="AU133" s="124" t="s">
        <v>37</v>
      </c>
      <c r="AY133" s="118" t="s">
        <v>171</v>
      </c>
      <c r="BK133" s="125">
        <f>SUM(BK134:BK145)</f>
        <v>0</v>
      </c>
    </row>
    <row r="134" spans="2:65" s="1" customFormat="1" ht="62.65" customHeight="1">
      <c r="B134" s="128"/>
      <c r="C134" s="129" t="s">
        <v>228</v>
      </c>
      <c r="D134" s="129" t="s">
        <v>116</v>
      </c>
      <c r="E134" s="130" t="s">
        <v>683</v>
      </c>
      <c r="F134" s="131" t="s">
        <v>684</v>
      </c>
      <c r="G134" s="132" t="s">
        <v>231</v>
      </c>
      <c r="H134" s="133">
        <v>966.5</v>
      </c>
      <c r="I134" s="134">
        <v>0</v>
      </c>
      <c r="J134" s="134">
        <f>ROUND(I134*H134,2)</f>
        <v>0</v>
      </c>
      <c r="K134" s="135"/>
      <c r="L134" s="29"/>
      <c r="M134" s="136" t="s">
        <v>3</v>
      </c>
      <c r="N134" s="137" t="s">
        <v>48</v>
      </c>
      <c r="O134" s="138">
        <v>0.11899999999999999</v>
      </c>
      <c r="P134" s="138">
        <f>O134*H134</f>
        <v>115.01349999999999</v>
      </c>
      <c r="Q134" s="138">
        <v>8.9779999999999999E-2</v>
      </c>
      <c r="R134" s="138">
        <f>Q134*H134</f>
        <v>86.772369999999995</v>
      </c>
      <c r="S134" s="138">
        <v>0</v>
      </c>
      <c r="T134" s="139">
        <f>S134*H134</f>
        <v>0</v>
      </c>
      <c r="AR134" s="140" t="s">
        <v>176</v>
      </c>
      <c r="AT134" s="140" t="s">
        <v>116</v>
      </c>
      <c r="AU134" s="140" t="s">
        <v>20</v>
      </c>
      <c r="AY134" s="16" t="s">
        <v>171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37</v>
      </c>
      <c r="BK134" s="141">
        <f>ROUND(I134*H134,2)</f>
        <v>0</v>
      </c>
      <c r="BL134" s="16" t="s">
        <v>176</v>
      </c>
      <c r="BM134" s="140" t="s">
        <v>685</v>
      </c>
    </row>
    <row r="135" spans="2:65" s="1" customFormat="1">
      <c r="B135" s="29"/>
      <c r="D135" s="142" t="s">
        <v>178</v>
      </c>
      <c r="F135" s="143" t="s">
        <v>686</v>
      </c>
      <c r="L135" s="29"/>
      <c r="M135" s="144"/>
      <c r="T135" s="50"/>
      <c r="AT135" s="16" t="s">
        <v>178</v>
      </c>
      <c r="AU135" s="16" t="s">
        <v>20</v>
      </c>
    </row>
    <row r="136" spans="2:65" s="14" customFormat="1">
      <c r="B136" s="162"/>
      <c r="D136" s="146" t="s">
        <v>180</v>
      </c>
      <c r="E136" s="163" t="s">
        <v>3</v>
      </c>
      <c r="F136" s="164" t="s">
        <v>687</v>
      </c>
      <c r="H136" s="163" t="s">
        <v>3</v>
      </c>
      <c r="L136" s="162"/>
      <c r="M136" s="165"/>
      <c r="T136" s="166"/>
      <c r="AT136" s="163" t="s">
        <v>180</v>
      </c>
      <c r="AU136" s="163" t="s">
        <v>20</v>
      </c>
      <c r="AV136" s="14" t="s">
        <v>37</v>
      </c>
      <c r="AW136" s="14" t="s">
        <v>36</v>
      </c>
      <c r="AX136" s="14" t="s">
        <v>77</v>
      </c>
      <c r="AY136" s="163" t="s">
        <v>171</v>
      </c>
    </row>
    <row r="137" spans="2:65" s="12" customFormat="1">
      <c r="B137" s="145"/>
      <c r="D137" s="146" t="s">
        <v>180</v>
      </c>
      <c r="E137" s="147" t="s">
        <v>3</v>
      </c>
      <c r="F137" s="148" t="s">
        <v>688</v>
      </c>
      <c r="H137" s="149">
        <v>547</v>
      </c>
      <c r="L137" s="145"/>
      <c r="M137" s="150"/>
      <c r="T137" s="151"/>
      <c r="AT137" s="147" t="s">
        <v>180</v>
      </c>
      <c r="AU137" s="147" t="s">
        <v>20</v>
      </c>
      <c r="AV137" s="12" t="s">
        <v>20</v>
      </c>
      <c r="AW137" s="12" t="s">
        <v>36</v>
      </c>
      <c r="AX137" s="12" t="s">
        <v>77</v>
      </c>
      <c r="AY137" s="147" t="s">
        <v>171</v>
      </c>
    </row>
    <row r="138" spans="2:65" s="12" customFormat="1">
      <c r="B138" s="145"/>
      <c r="D138" s="146" t="s">
        <v>180</v>
      </c>
      <c r="E138" s="147" t="s">
        <v>3</v>
      </c>
      <c r="F138" s="148" t="s">
        <v>689</v>
      </c>
      <c r="H138" s="149">
        <v>92</v>
      </c>
      <c r="L138" s="145"/>
      <c r="M138" s="150"/>
      <c r="T138" s="151"/>
      <c r="AT138" s="147" t="s">
        <v>180</v>
      </c>
      <c r="AU138" s="147" t="s">
        <v>20</v>
      </c>
      <c r="AV138" s="12" t="s">
        <v>20</v>
      </c>
      <c r="AW138" s="12" t="s">
        <v>36</v>
      </c>
      <c r="AX138" s="12" t="s">
        <v>77</v>
      </c>
      <c r="AY138" s="147" t="s">
        <v>171</v>
      </c>
    </row>
    <row r="139" spans="2:65" s="12" customFormat="1">
      <c r="B139" s="145"/>
      <c r="D139" s="146" t="s">
        <v>180</v>
      </c>
      <c r="E139" s="147" t="s">
        <v>3</v>
      </c>
      <c r="F139" s="148" t="s">
        <v>690</v>
      </c>
      <c r="H139" s="149">
        <v>183</v>
      </c>
      <c r="L139" s="145"/>
      <c r="M139" s="150"/>
      <c r="T139" s="151"/>
      <c r="AT139" s="147" t="s">
        <v>180</v>
      </c>
      <c r="AU139" s="147" t="s">
        <v>20</v>
      </c>
      <c r="AV139" s="12" t="s">
        <v>20</v>
      </c>
      <c r="AW139" s="12" t="s">
        <v>36</v>
      </c>
      <c r="AX139" s="12" t="s">
        <v>77</v>
      </c>
      <c r="AY139" s="147" t="s">
        <v>171</v>
      </c>
    </row>
    <row r="140" spans="2:65" s="12" customFormat="1">
      <c r="B140" s="145"/>
      <c r="D140" s="146" t="s">
        <v>180</v>
      </c>
      <c r="E140" s="147" t="s">
        <v>3</v>
      </c>
      <c r="F140" s="148" t="s">
        <v>691</v>
      </c>
      <c r="H140" s="149">
        <v>144.5</v>
      </c>
      <c r="L140" s="145"/>
      <c r="M140" s="150"/>
      <c r="T140" s="151"/>
      <c r="AT140" s="147" t="s">
        <v>180</v>
      </c>
      <c r="AU140" s="147" t="s">
        <v>20</v>
      </c>
      <c r="AV140" s="12" t="s">
        <v>20</v>
      </c>
      <c r="AW140" s="12" t="s">
        <v>36</v>
      </c>
      <c r="AX140" s="12" t="s">
        <v>77</v>
      </c>
      <c r="AY140" s="147" t="s">
        <v>171</v>
      </c>
    </row>
    <row r="141" spans="2:65" s="13" customFormat="1">
      <c r="B141" s="152"/>
      <c r="D141" s="146" t="s">
        <v>180</v>
      </c>
      <c r="E141" s="153" t="s">
        <v>3</v>
      </c>
      <c r="F141" s="154" t="s">
        <v>188</v>
      </c>
      <c r="H141" s="155">
        <v>966.5</v>
      </c>
      <c r="L141" s="152"/>
      <c r="M141" s="156"/>
      <c r="T141" s="157"/>
      <c r="AT141" s="153" t="s">
        <v>180</v>
      </c>
      <c r="AU141" s="153" t="s">
        <v>20</v>
      </c>
      <c r="AV141" s="13" t="s">
        <v>176</v>
      </c>
      <c r="AW141" s="13" t="s">
        <v>36</v>
      </c>
      <c r="AX141" s="13" t="s">
        <v>37</v>
      </c>
      <c r="AY141" s="153" t="s">
        <v>171</v>
      </c>
    </row>
    <row r="142" spans="2:65" s="1" customFormat="1" ht="16.5" customHeight="1">
      <c r="B142" s="128"/>
      <c r="C142" s="167" t="s">
        <v>236</v>
      </c>
      <c r="D142" s="167" t="s">
        <v>122</v>
      </c>
      <c r="E142" s="168" t="s">
        <v>692</v>
      </c>
      <c r="F142" s="169" t="s">
        <v>693</v>
      </c>
      <c r="G142" s="170" t="s">
        <v>175</v>
      </c>
      <c r="H142" s="171">
        <v>98.582999999999998</v>
      </c>
      <c r="I142" s="172">
        <v>0</v>
      </c>
      <c r="J142" s="172">
        <f>ROUND(I142*H142,2)</f>
        <v>0</v>
      </c>
      <c r="K142" s="173"/>
      <c r="L142" s="174"/>
      <c r="M142" s="175" t="s">
        <v>3</v>
      </c>
      <c r="N142" s="176" t="s">
        <v>48</v>
      </c>
      <c r="O142" s="138">
        <v>0</v>
      </c>
      <c r="P142" s="138">
        <f>O142*H142</f>
        <v>0</v>
      </c>
      <c r="Q142" s="138">
        <v>0.222</v>
      </c>
      <c r="R142" s="138">
        <f>Q142*H142</f>
        <v>21.885425999999999</v>
      </c>
      <c r="S142" s="138">
        <v>0</v>
      </c>
      <c r="T142" s="139">
        <f>S142*H142</f>
        <v>0</v>
      </c>
      <c r="AR142" s="140" t="s">
        <v>223</v>
      </c>
      <c r="AT142" s="140" t="s">
        <v>122</v>
      </c>
      <c r="AU142" s="140" t="s">
        <v>20</v>
      </c>
      <c r="AY142" s="16" t="s">
        <v>171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37</v>
      </c>
      <c r="BK142" s="141">
        <f>ROUND(I142*H142,2)</f>
        <v>0</v>
      </c>
      <c r="BL142" s="16" t="s">
        <v>176</v>
      </c>
      <c r="BM142" s="140" t="s">
        <v>694</v>
      </c>
    </row>
    <row r="143" spans="2:65" s="12" customFormat="1">
      <c r="B143" s="145"/>
      <c r="D143" s="146" t="s">
        <v>180</v>
      </c>
      <c r="F143" s="148" t="s">
        <v>695</v>
      </c>
      <c r="H143" s="149">
        <v>98.582999999999998</v>
      </c>
      <c r="L143" s="145"/>
      <c r="M143" s="150"/>
      <c r="T143" s="151"/>
      <c r="AT143" s="147" t="s">
        <v>180</v>
      </c>
      <c r="AU143" s="147" t="s">
        <v>20</v>
      </c>
      <c r="AV143" s="12" t="s">
        <v>20</v>
      </c>
      <c r="AW143" s="12" t="s">
        <v>4</v>
      </c>
      <c r="AX143" s="12" t="s">
        <v>37</v>
      </c>
      <c r="AY143" s="147" t="s">
        <v>171</v>
      </c>
    </row>
    <row r="144" spans="2:65" s="1" customFormat="1" ht="24.2" customHeight="1">
      <c r="B144" s="128"/>
      <c r="C144" s="129" t="s">
        <v>241</v>
      </c>
      <c r="D144" s="129" t="s">
        <v>116</v>
      </c>
      <c r="E144" s="130" t="s">
        <v>696</v>
      </c>
      <c r="F144" s="131" t="s">
        <v>697</v>
      </c>
      <c r="G144" s="132" t="s">
        <v>175</v>
      </c>
      <c r="H144" s="133">
        <v>698</v>
      </c>
      <c r="I144" s="134">
        <v>0</v>
      </c>
      <c r="J144" s="134">
        <f>ROUND(I144*H144,2)</f>
        <v>0</v>
      </c>
      <c r="K144" s="135"/>
      <c r="L144" s="29"/>
      <c r="M144" s="136" t="s">
        <v>3</v>
      </c>
      <c r="N144" s="137" t="s">
        <v>48</v>
      </c>
      <c r="O144" s="138">
        <v>0.48699999999999999</v>
      </c>
      <c r="P144" s="138">
        <f>O144*H144</f>
        <v>339.92599999999999</v>
      </c>
      <c r="Q144" s="138">
        <v>0.60028000000000004</v>
      </c>
      <c r="R144" s="138">
        <f>Q144*H144</f>
        <v>418.99544000000003</v>
      </c>
      <c r="S144" s="138">
        <v>0</v>
      </c>
      <c r="T144" s="139">
        <f>S144*H144</f>
        <v>0</v>
      </c>
      <c r="AR144" s="140" t="s">
        <v>176</v>
      </c>
      <c r="AT144" s="140" t="s">
        <v>116</v>
      </c>
      <c r="AU144" s="140" t="s">
        <v>20</v>
      </c>
      <c r="AY144" s="16" t="s">
        <v>171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37</v>
      </c>
      <c r="BK144" s="141">
        <f>ROUND(I144*H144,2)</f>
        <v>0</v>
      </c>
      <c r="BL144" s="16" t="s">
        <v>176</v>
      </c>
      <c r="BM144" s="140" t="s">
        <v>698</v>
      </c>
    </row>
    <row r="145" spans="2:65" s="12" customFormat="1">
      <c r="B145" s="145"/>
      <c r="D145" s="146" t="s">
        <v>180</v>
      </c>
      <c r="E145" s="147" t="s">
        <v>3</v>
      </c>
      <c r="F145" s="148" t="s">
        <v>699</v>
      </c>
      <c r="H145" s="149">
        <v>698</v>
      </c>
      <c r="L145" s="145"/>
      <c r="M145" s="150"/>
      <c r="T145" s="151"/>
      <c r="AT145" s="147" t="s">
        <v>180</v>
      </c>
      <c r="AU145" s="147" t="s">
        <v>20</v>
      </c>
      <c r="AV145" s="12" t="s">
        <v>20</v>
      </c>
      <c r="AW145" s="12" t="s">
        <v>36</v>
      </c>
      <c r="AX145" s="12" t="s">
        <v>37</v>
      </c>
      <c r="AY145" s="147" t="s">
        <v>171</v>
      </c>
    </row>
    <row r="146" spans="2:65" s="11" customFormat="1" ht="22.9" customHeight="1">
      <c r="B146" s="117"/>
      <c r="D146" s="118" t="s">
        <v>76</v>
      </c>
      <c r="E146" s="126" t="s">
        <v>543</v>
      </c>
      <c r="F146" s="126" t="s">
        <v>544</v>
      </c>
      <c r="J146" s="127">
        <f>BK146</f>
        <v>0</v>
      </c>
      <c r="L146" s="117"/>
      <c r="M146" s="121"/>
      <c r="P146" s="122">
        <f>SUM(P147:P148)</f>
        <v>1226.267098</v>
      </c>
      <c r="R146" s="122">
        <f>SUM(R147:R148)</f>
        <v>0</v>
      </c>
      <c r="T146" s="123">
        <f>SUM(T147:T148)</f>
        <v>0</v>
      </c>
      <c r="AR146" s="118" t="s">
        <v>37</v>
      </c>
      <c r="AT146" s="124" t="s">
        <v>76</v>
      </c>
      <c r="AU146" s="124" t="s">
        <v>37</v>
      </c>
      <c r="AY146" s="118" t="s">
        <v>171</v>
      </c>
      <c r="BK146" s="125">
        <f>SUM(BK147:BK148)</f>
        <v>0</v>
      </c>
    </row>
    <row r="147" spans="2:65" s="1" customFormat="1" ht="37.9" customHeight="1">
      <c r="B147" s="128"/>
      <c r="C147" s="129" t="s">
        <v>248</v>
      </c>
      <c r="D147" s="129" t="s">
        <v>116</v>
      </c>
      <c r="E147" s="130" t="s">
        <v>700</v>
      </c>
      <c r="F147" s="131" t="s">
        <v>701</v>
      </c>
      <c r="G147" s="132" t="s">
        <v>275</v>
      </c>
      <c r="H147" s="133">
        <v>3088.8339999999998</v>
      </c>
      <c r="I147" s="134">
        <v>0</v>
      </c>
      <c r="J147" s="134">
        <f>ROUND(I147*H147,2)</f>
        <v>0</v>
      </c>
      <c r="K147" s="135"/>
      <c r="L147" s="29"/>
      <c r="M147" s="136" t="s">
        <v>3</v>
      </c>
      <c r="N147" s="137" t="s">
        <v>48</v>
      </c>
      <c r="O147" s="138">
        <v>0.39700000000000002</v>
      </c>
      <c r="P147" s="138">
        <f>O147*H147</f>
        <v>1226.267098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176</v>
      </c>
      <c r="AT147" s="140" t="s">
        <v>116</v>
      </c>
      <c r="AU147" s="140" t="s">
        <v>20</v>
      </c>
      <c r="AY147" s="16" t="s">
        <v>171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37</v>
      </c>
      <c r="BK147" s="141">
        <f>ROUND(I147*H147,2)</f>
        <v>0</v>
      </c>
      <c r="BL147" s="16" t="s">
        <v>176</v>
      </c>
      <c r="BM147" s="140" t="s">
        <v>702</v>
      </c>
    </row>
    <row r="148" spans="2:65" s="1" customFormat="1">
      <c r="B148" s="29"/>
      <c r="D148" s="142" t="s">
        <v>178</v>
      </c>
      <c r="F148" s="143" t="s">
        <v>703</v>
      </c>
      <c r="L148" s="29"/>
      <c r="M148" s="144"/>
      <c r="T148" s="50"/>
      <c r="AT148" s="16" t="s">
        <v>178</v>
      </c>
      <c r="AU148" s="16" t="s">
        <v>20</v>
      </c>
    </row>
    <row r="149" spans="2:65" s="11" customFormat="1" ht="25.9" customHeight="1">
      <c r="B149" s="117"/>
      <c r="D149" s="118" t="s">
        <v>76</v>
      </c>
      <c r="E149" s="119" t="s">
        <v>344</v>
      </c>
      <c r="F149" s="119" t="s">
        <v>345</v>
      </c>
      <c r="J149" s="120">
        <f>BK149</f>
        <v>0</v>
      </c>
      <c r="L149" s="117"/>
      <c r="M149" s="121"/>
      <c r="P149" s="122">
        <f>P150+P154+P158+P165+P172</f>
        <v>0</v>
      </c>
      <c r="R149" s="122">
        <f>R150+R154+R158+R165+R172</f>
        <v>0</v>
      </c>
      <c r="T149" s="123">
        <f>T150+T154+T158+T165+T172</f>
        <v>0</v>
      </c>
      <c r="AR149" s="118" t="s">
        <v>201</v>
      </c>
      <c r="AT149" s="124" t="s">
        <v>76</v>
      </c>
      <c r="AU149" s="124" t="s">
        <v>77</v>
      </c>
      <c r="AY149" s="118" t="s">
        <v>171</v>
      </c>
      <c r="BK149" s="125">
        <f>BK150+BK154+BK158+BK165+BK172</f>
        <v>0</v>
      </c>
    </row>
    <row r="150" spans="2:65" s="11" customFormat="1" ht="22.9" customHeight="1">
      <c r="B150" s="117"/>
      <c r="D150" s="118" t="s">
        <v>76</v>
      </c>
      <c r="E150" s="126" t="s">
        <v>346</v>
      </c>
      <c r="F150" s="126" t="s">
        <v>347</v>
      </c>
      <c r="J150" s="127">
        <f>BK150</f>
        <v>0</v>
      </c>
      <c r="L150" s="117"/>
      <c r="M150" s="121"/>
      <c r="P150" s="122">
        <f>SUM(P151:P153)</f>
        <v>0</v>
      </c>
      <c r="R150" s="122">
        <f>SUM(R151:R153)</f>
        <v>0</v>
      </c>
      <c r="T150" s="123">
        <f>SUM(T151:T153)</f>
        <v>0</v>
      </c>
      <c r="AR150" s="118" t="s">
        <v>201</v>
      </c>
      <c r="AT150" s="124" t="s">
        <v>76</v>
      </c>
      <c r="AU150" s="124" t="s">
        <v>37</v>
      </c>
      <c r="AY150" s="118" t="s">
        <v>171</v>
      </c>
      <c r="BK150" s="125">
        <f>SUM(BK151:BK153)</f>
        <v>0</v>
      </c>
    </row>
    <row r="151" spans="2:65" s="1" customFormat="1" ht="16.5" customHeight="1">
      <c r="B151" s="128"/>
      <c r="C151" s="129" t="s">
        <v>253</v>
      </c>
      <c r="D151" s="129" t="s">
        <v>116</v>
      </c>
      <c r="E151" s="130" t="s">
        <v>349</v>
      </c>
      <c r="F151" s="131" t="s">
        <v>347</v>
      </c>
      <c r="G151" s="132" t="s">
        <v>350</v>
      </c>
      <c r="H151" s="133">
        <v>1</v>
      </c>
      <c r="I151" s="134">
        <v>0</v>
      </c>
      <c r="J151" s="134">
        <f>ROUND(I151*H151,2)</f>
        <v>0</v>
      </c>
      <c r="K151" s="135"/>
      <c r="L151" s="29"/>
      <c r="M151" s="136" t="s">
        <v>3</v>
      </c>
      <c r="N151" s="137" t="s">
        <v>48</v>
      </c>
      <c r="O151" s="138">
        <v>0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351</v>
      </c>
      <c r="AT151" s="140" t="s">
        <v>116</v>
      </c>
      <c r="AU151" s="140" t="s">
        <v>20</v>
      </c>
      <c r="AY151" s="16" t="s">
        <v>171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37</v>
      </c>
      <c r="BK151" s="141">
        <f>ROUND(I151*H151,2)</f>
        <v>0</v>
      </c>
      <c r="BL151" s="16" t="s">
        <v>351</v>
      </c>
      <c r="BM151" s="140" t="s">
        <v>704</v>
      </c>
    </row>
    <row r="152" spans="2:65" s="1" customFormat="1">
      <c r="B152" s="29"/>
      <c r="D152" s="142" t="s">
        <v>178</v>
      </c>
      <c r="F152" s="143" t="s">
        <v>353</v>
      </c>
      <c r="L152" s="29"/>
      <c r="M152" s="144"/>
      <c r="T152" s="50"/>
      <c r="AT152" s="16" t="s">
        <v>178</v>
      </c>
      <c r="AU152" s="16" t="s">
        <v>20</v>
      </c>
    </row>
    <row r="153" spans="2:65" s="1" customFormat="1" ht="58.5">
      <c r="B153" s="29"/>
      <c r="D153" s="146" t="s">
        <v>134</v>
      </c>
      <c r="F153" s="158" t="s">
        <v>354</v>
      </c>
      <c r="L153" s="29"/>
      <c r="M153" s="144"/>
      <c r="T153" s="50"/>
      <c r="AT153" s="16" t="s">
        <v>134</v>
      </c>
      <c r="AU153" s="16" t="s">
        <v>20</v>
      </c>
    </row>
    <row r="154" spans="2:65" s="11" customFormat="1" ht="22.9" customHeight="1">
      <c r="B154" s="117"/>
      <c r="D154" s="118" t="s">
        <v>76</v>
      </c>
      <c r="E154" s="126" t="s">
        <v>355</v>
      </c>
      <c r="F154" s="126" t="s">
        <v>356</v>
      </c>
      <c r="J154" s="127">
        <f>BK154</f>
        <v>0</v>
      </c>
      <c r="L154" s="117"/>
      <c r="M154" s="121"/>
      <c r="P154" s="122">
        <f>SUM(P155:P157)</f>
        <v>0</v>
      </c>
      <c r="R154" s="122">
        <f>SUM(R155:R157)</f>
        <v>0</v>
      </c>
      <c r="T154" s="123">
        <f>SUM(T155:T157)</f>
        <v>0</v>
      </c>
      <c r="AR154" s="118" t="s">
        <v>201</v>
      </c>
      <c r="AT154" s="124" t="s">
        <v>76</v>
      </c>
      <c r="AU154" s="124" t="s">
        <v>37</v>
      </c>
      <c r="AY154" s="118" t="s">
        <v>171</v>
      </c>
      <c r="BK154" s="125">
        <f>SUM(BK155:BK157)</f>
        <v>0</v>
      </c>
    </row>
    <row r="155" spans="2:65" s="1" customFormat="1" ht="16.5" customHeight="1">
      <c r="B155" s="128"/>
      <c r="C155" s="129" t="s">
        <v>259</v>
      </c>
      <c r="D155" s="129" t="s">
        <v>116</v>
      </c>
      <c r="E155" s="130" t="s">
        <v>358</v>
      </c>
      <c r="F155" s="131" t="s">
        <v>356</v>
      </c>
      <c r="G155" s="132" t="s">
        <v>350</v>
      </c>
      <c r="H155" s="133">
        <v>1</v>
      </c>
      <c r="I155" s="134">
        <v>0</v>
      </c>
      <c r="J155" s="134">
        <f>ROUND(I155*H155,2)</f>
        <v>0</v>
      </c>
      <c r="K155" s="135"/>
      <c r="L155" s="29"/>
      <c r="M155" s="136" t="s">
        <v>3</v>
      </c>
      <c r="N155" s="137" t="s">
        <v>48</v>
      </c>
      <c r="O155" s="138">
        <v>0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351</v>
      </c>
      <c r="AT155" s="140" t="s">
        <v>116</v>
      </c>
      <c r="AU155" s="140" t="s">
        <v>20</v>
      </c>
      <c r="AY155" s="16" t="s">
        <v>171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37</v>
      </c>
      <c r="BK155" s="141">
        <f>ROUND(I155*H155,2)</f>
        <v>0</v>
      </c>
      <c r="BL155" s="16" t="s">
        <v>351</v>
      </c>
      <c r="BM155" s="140" t="s">
        <v>705</v>
      </c>
    </row>
    <row r="156" spans="2:65" s="1" customFormat="1">
      <c r="B156" s="29"/>
      <c r="D156" s="142" t="s">
        <v>178</v>
      </c>
      <c r="F156" s="143" t="s">
        <v>360</v>
      </c>
      <c r="L156" s="29"/>
      <c r="M156" s="144"/>
      <c r="T156" s="50"/>
      <c r="AT156" s="16" t="s">
        <v>178</v>
      </c>
      <c r="AU156" s="16" t="s">
        <v>20</v>
      </c>
    </row>
    <row r="157" spans="2:65" s="1" customFormat="1" ht="126.75">
      <c r="B157" s="29"/>
      <c r="D157" s="146" t="s">
        <v>134</v>
      </c>
      <c r="F157" s="158" t="s">
        <v>361</v>
      </c>
      <c r="L157" s="29"/>
      <c r="M157" s="144"/>
      <c r="T157" s="50"/>
      <c r="AT157" s="16" t="s">
        <v>134</v>
      </c>
      <c r="AU157" s="16" t="s">
        <v>20</v>
      </c>
    </row>
    <row r="158" spans="2:65" s="11" customFormat="1" ht="22.9" customHeight="1">
      <c r="B158" s="117"/>
      <c r="D158" s="118" t="s">
        <v>76</v>
      </c>
      <c r="E158" s="126" t="s">
        <v>362</v>
      </c>
      <c r="F158" s="126" t="s">
        <v>363</v>
      </c>
      <c r="J158" s="127">
        <f>BK158</f>
        <v>0</v>
      </c>
      <c r="L158" s="117"/>
      <c r="M158" s="121"/>
      <c r="P158" s="122">
        <f>SUM(P159:P164)</f>
        <v>0</v>
      </c>
      <c r="R158" s="122">
        <f>SUM(R159:R164)</f>
        <v>0</v>
      </c>
      <c r="T158" s="123">
        <f>SUM(T159:T164)</f>
        <v>0</v>
      </c>
      <c r="AR158" s="118" t="s">
        <v>201</v>
      </c>
      <c r="AT158" s="124" t="s">
        <v>76</v>
      </c>
      <c r="AU158" s="124" t="s">
        <v>37</v>
      </c>
      <c r="AY158" s="118" t="s">
        <v>171</v>
      </c>
      <c r="BK158" s="125">
        <f>SUM(BK159:BK164)</f>
        <v>0</v>
      </c>
    </row>
    <row r="159" spans="2:65" s="1" customFormat="1" ht="16.5" customHeight="1">
      <c r="B159" s="128"/>
      <c r="C159" s="129" t="s">
        <v>9</v>
      </c>
      <c r="D159" s="129" t="s">
        <v>116</v>
      </c>
      <c r="E159" s="130" t="s">
        <v>365</v>
      </c>
      <c r="F159" s="131" t="s">
        <v>363</v>
      </c>
      <c r="G159" s="132" t="s">
        <v>366</v>
      </c>
      <c r="H159" s="133">
        <v>63766.612999999998</v>
      </c>
      <c r="I159" s="134">
        <v>0</v>
      </c>
      <c r="J159" s="134">
        <f>ROUND(I159*H159,2)</f>
        <v>0</v>
      </c>
      <c r="K159" s="135"/>
      <c r="L159" s="29"/>
      <c r="M159" s="136" t="s">
        <v>3</v>
      </c>
      <c r="N159" s="137" t="s">
        <v>48</v>
      </c>
      <c r="O159" s="138">
        <v>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351</v>
      </c>
      <c r="AT159" s="140" t="s">
        <v>116</v>
      </c>
      <c r="AU159" s="140" t="s">
        <v>20</v>
      </c>
      <c r="AY159" s="16" t="s">
        <v>171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37</v>
      </c>
      <c r="BK159" s="141">
        <f>ROUND(I159*H159,2)</f>
        <v>0</v>
      </c>
      <c r="BL159" s="16" t="s">
        <v>351</v>
      </c>
      <c r="BM159" s="140" t="s">
        <v>706</v>
      </c>
    </row>
    <row r="160" spans="2:65" s="1" customFormat="1">
      <c r="B160" s="29"/>
      <c r="D160" s="142" t="s">
        <v>178</v>
      </c>
      <c r="F160" s="143" t="s">
        <v>368</v>
      </c>
      <c r="L160" s="29"/>
      <c r="M160" s="144"/>
      <c r="T160" s="50"/>
      <c r="AT160" s="16" t="s">
        <v>178</v>
      </c>
      <c r="AU160" s="16" t="s">
        <v>20</v>
      </c>
    </row>
    <row r="161" spans="2:65" s="1" customFormat="1" ht="175.5">
      <c r="B161" s="29"/>
      <c r="D161" s="146" t="s">
        <v>134</v>
      </c>
      <c r="F161" s="158" t="s">
        <v>369</v>
      </c>
      <c r="L161" s="29"/>
      <c r="M161" s="144"/>
      <c r="T161" s="50"/>
      <c r="AT161" s="16" t="s">
        <v>134</v>
      </c>
      <c r="AU161" s="16" t="s">
        <v>20</v>
      </c>
    </row>
    <row r="162" spans="2:65" s="1" customFormat="1" ht="16.5" customHeight="1">
      <c r="B162" s="128"/>
      <c r="C162" s="129" t="s">
        <v>272</v>
      </c>
      <c r="D162" s="129" t="s">
        <v>116</v>
      </c>
      <c r="E162" s="130" t="s">
        <v>371</v>
      </c>
      <c r="F162" s="131" t="s">
        <v>372</v>
      </c>
      <c r="G162" s="132" t="s">
        <v>350</v>
      </c>
      <c r="H162" s="133">
        <v>1</v>
      </c>
      <c r="I162" s="134">
        <v>0</v>
      </c>
      <c r="J162" s="134">
        <f>ROUND(I162*H162,2)</f>
        <v>0</v>
      </c>
      <c r="K162" s="135"/>
      <c r="L162" s="29"/>
      <c r="M162" s="136" t="s">
        <v>3</v>
      </c>
      <c r="N162" s="137" t="s">
        <v>48</v>
      </c>
      <c r="O162" s="138">
        <v>0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351</v>
      </c>
      <c r="AT162" s="140" t="s">
        <v>116</v>
      </c>
      <c r="AU162" s="140" t="s">
        <v>20</v>
      </c>
      <c r="AY162" s="16" t="s">
        <v>171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6" t="s">
        <v>37</v>
      </c>
      <c r="BK162" s="141">
        <f>ROUND(I162*H162,2)</f>
        <v>0</v>
      </c>
      <c r="BL162" s="16" t="s">
        <v>351</v>
      </c>
      <c r="BM162" s="140" t="s">
        <v>707</v>
      </c>
    </row>
    <row r="163" spans="2:65" s="1" customFormat="1">
      <c r="B163" s="29"/>
      <c r="D163" s="142" t="s">
        <v>178</v>
      </c>
      <c r="F163" s="143" t="s">
        <v>374</v>
      </c>
      <c r="L163" s="29"/>
      <c r="M163" s="144"/>
      <c r="T163" s="50"/>
      <c r="AT163" s="16" t="s">
        <v>178</v>
      </c>
      <c r="AU163" s="16" t="s">
        <v>20</v>
      </c>
    </row>
    <row r="164" spans="2:65" s="1" customFormat="1" ht="48.75">
      <c r="B164" s="29"/>
      <c r="D164" s="146" t="s">
        <v>134</v>
      </c>
      <c r="F164" s="158" t="s">
        <v>375</v>
      </c>
      <c r="L164" s="29"/>
      <c r="M164" s="144"/>
      <c r="T164" s="50"/>
      <c r="AT164" s="16" t="s">
        <v>134</v>
      </c>
      <c r="AU164" s="16" t="s">
        <v>20</v>
      </c>
    </row>
    <row r="165" spans="2:65" s="11" customFormat="1" ht="22.9" customHeight="1">
      <c r="B165" s="117"/>
      <c r="D165" s="118" t="s">
        <v>76</v>
      </c>
      <c r="E165" s="126" t="s">
        <v>376</v>
      </c>
      <c r="F165" s="126" t="s">
        <v>377</v>
      </c>
      <c r="J165" s="127">
        <f>BK165</f>
        <v>0</v>
      </c>
      <c r="L165" s="117"/>
      <c r="M165" s="121"/>
      <c r="P165" s="122">
        <f>SUM(P166:P171)</f>
        <v>0</v>
      </c>
      <c r="R165" s="122">
        <f>SUM(R166:R171)</f>
        <v>0</v>
      </c>
      <c r="T165" s="123">
        <f>SUM(T166:T171)</f>
        <v>0</v>
      </c>
      <c r="AR165" s="118" t="s">
        <v>201</v>
      </c>
      <c r="AT165" s="124" t="s">
        <v>76</v>
      </c>
      <c r="AU165" s="124" t="s">
        <v>37</v>
      </c>
      <c r="AY165" s="118" t="s">
        <v>171</v>
      </c>
      <c r="BK165" s="125">
        <f>SUM(BK166:BK171)</f>
        <v>0</v>
      </c>
    </row>
    <row r="166" spans="2:65" s="1" customFormat="1" ht="16.5" customHeight="1">
      <c r="B166" s="128"/>
      <c r="C166" s="129" t="s">
        <v>279</v>
      </c>
      <c r="D166" s="129" t="s">
        <v>116</v>
      </c>
      <c r="E166" s="130" t="s">
        <v>379</v>
      </c>
      <c r="F166" s="131" t="s">
        <v>377</v>
      </c>
      <c r="G166" s="132" t="s">
        <v>366</v>
      </c>
      <c r="H166" s="133">
        <v>63766.612999999998</v>
      </c>
      <c r="I166" s="134">
        <v>0</v>
      </c>
      <c r="J166" s="134">
        <f>ROUND(I166*H166,2)</f>
        <v>0</v>
      </c>
      <c r="K166" s="135"/>
      <c r="L166" s="29"/>
      <c r="M166" s="136" t="s">
        <v>3</v>
      </c>
      <c r="N166" s="137" t="s">
        <v>48</v>
      </c>
      <c r="O166" s="138">
        <v>0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351</v>
      </c>
      <c r="AT166" s="140" t="s">
        <v>116</v>
      </c>
      <c r="AU166" s="140" t="s">
        <v>20</v>
      </c>
      <c r="AY166" s="16" t="s">
        <v>171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37</v>
      </c>
      <c r="BK166" s="141">
        <f>ROUND(I166*H166,2)</f>
        <v>0</v>
      </c>
      <c r="BL166" s="16" t="s">
        <v>351</v>
      </c>
      <c r="BM166" s="140" t="s">
        <v>708</v>
      </c>
    </row>
    <row r="167" spans="2:65" s="1" customFormat="1">
      <c r="B167" s="29"/>
      <c r="D167" s="142" t="s">
        <v>178</v>
      </c>
      <c r="F167" s="143" t="s">
        <v>381</v>
      </c>
      <c r="L167" s="29"/>
      <c r="M167" s="144"/>
      <c r="T167" s="50"/>
      <c r="AT167" s="16" t="s">
        <v>178</v>
      </c>
      <c r="AU167" s="16" t="s">
        <v>20</v>
      </c>
    </row>
    <row r="168" spans="2:65" s="1" customFormat="1" ht="16.5" customHeight="1">
      <c r="B168" s="128"/>
      <c r="C168" s="129" t="s">
        <v>286</v>
      </c>
      <c r="D168" s="129" t="s">
        <v>116</v>
      </c>
      <c r="E168" s="130" t="s">
        <v>383</v>
      </c>
      <c r="F168" s="131" t="s">
        <v>384</v>
      </c>
      <c r="G168" s="132" t="s">
        <v>366</v>
      </c>
      <c r="H168" s="133">
        <v>63766.612999999998</v>
      </c>
      <c r="I168" s="134">
        <v>0</v>
      </c>
      <c r="J168" s="134">
        <f>ROUND(I168*H168,2)</f>
        <v>0</v>
      </c>
      <c r="K168" s="135"/>
      <c r="L168" s="29"/>
      <c r="M168" s="136" t="s">
        <v>3</v>
      </c>
      <c r="N168" s="137" t="s">
        <v>48</v>
      </c>
      <c r="O168" s="138">
        <v>0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351</v>
      </c>
      <c r="AT168" s="140" t="s">
        <v>116</v>
      </c>
      <c r="AU168" s="140" t="s">
        <v>20</v>
      </c>
      <c r="AY168" s="16" t="s">
        <v>171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6" t="s">
        <v>37</v>
      </c>
      <c r="BK168" s="141">
        <f>ROUND(I168*H168,2)</f>
        <v>0</v>
      </c>
      <c r="BL168" s="16" t="s">
        <v>351</v>
      </c>
      <c r="BM168" s="140" t="s">
        <v>709</v>
      </c>
    </row>
    <row r="169" spans="2:65" s="1" customFormat="1">
      <c r="B169" s="29"/>
      <c r="D169" s="142" t="s">
        <v>178</v>
      </c>
      <c r="F169" s="143" t="s">
        <v>386</v>
      </c>
      <c r="L169" s="29"/>
      <c r="M169" s="144"/>
      <c r="T169" s="50"/>
      <c r="AT169" s="16" t="s">
        <v>178</v>
      </c>
      <c r="AU169" s="16" t="s">
        <v>20</v>
      </c>
    </row>
    <row r="170" spans="2:65" s="1" customFormat="1" ht="16.5" customHeight="1">
      <c r="B170" s="128"/>
      <c r="C170" s="129" t="s">
        <v>292</v>
      </c>
      <c r="D170" s="129" t="s">
        <v>116</v>
      </c>
      <c r="E170" s="130" t="s">
        <v>388</v>
      </c>
      <c r="F170" s="131" t="s">
        <v>389</v>
      </c>
      <c r="G170" s="132" t="s">
        <v>366</v>
      </c>
      <c r="H170" s="133">
        <v>63766.612999999998</v>
      </c>
      <c r="I170" s="134">
        <v>0</v>
      </c>
      <c r="J170" s="134">
        <f>ROUND(I170*H170,2)</f>
        <v>0</v>
      </c>
      <c r="K170" s="135"/>
      <c r="L170" s="29"/>
      <c r="M170" s="136" t="s">
        <v>3</v>
      </c>
      <c r="N170" s="137" t="s">
        <v>48</v>
      </c>
      <c r="O170" s="138">
        <v>0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351</v>
      </c>
      <c r="AT170" s="140" t="s">
        <v>116</v>
      </c>
      <c r="AU170" s="140" t="s">
        <v>20</v>
      </c>
      <c r="AY170" s="16" t="s">
        <v>171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37</v>
      </c>
      <c r="BK170" s="141">
        <f>ROUND(I170*H170,2)</f>
        <v>0</v>
      </c>
      <c r="BL170" s="16" t="s">
        <v>351</v>
      </c>
      <c r="BM170" s="140" t="s">
        <v>710</v>
      </c>
    </row>
    <row r="171" spans="2:65" s="1" customFormat="1">
      <c r="B171" s="29"/>
      <c r="D171" s="142" t="s">
        <v>178</v>
      </c>
      <c r="F171" s="143" t="s">
        <v>391</v>
      </c>
      <c r="L171" s="29"/>
      <c r="M171" s="144"/>
      <c r="T171" s="50"/>
      <c r="AT171" s="16" t="s">
        <v>178</v>
      </c>
      <c r="AU171" s="16" t="s">
        <v>20</v>
      </c>
    </row>
    <row r="172" spans="2:65" s="11" customFormat="1" ht="22.9" customHeight="1">
      <c r="B172" s="117"/>
      <c r="D172" s="118" t="s">
        <v>76</v>
      </c>
      <c r="E172" s="126" t="s">
        <v>392</v>
      </c>
      <c r="F172" s="126" t="s">
        <v>393</v>
      </c>
      <c r="J172" s="127">
        <f>BK172</f>
        <v>0</v>
      </c>
      <c r="L172" s="117"/>
      <c r="M172" s="121"/>
      <c r="P172" s="122">
        <f>SUM(P173:P175)</f>
        <v>0</v>
      </c>
      <c r="R172" s="122">
        <f>SUM(R173:R175)</f>
        <v>0</v>
      </c>
      <c r="T172" s="123">
        <f>SUM(T173:T175)</f>
        <v>0</v>
      </c>
      <c r="AR172" s="118" t="s">
        <v>201</v>
      </c>
      <c r="AT172" s="124" t="s">
        <v>76</v>
      </c>
      <c r="AU172" s="124" t="s">
        <v>37</v>
      </c>
      <c r="AY172" s="118" t="s">
        <v>171</v>
      </c>
      <c r="BK172" s="125">
        <f>SUM(BK173:BK175)</f>
        <v>0</v>
      </c>
    </row>
    <row r="173" spans="2:65" s="1" customFormat="1" ht="16.5" customHeight="1">
      <c r="B173" s="128"/>
      <c r="C173" s="129" t="s">
        <v>298</v>
      </c>
      <c r="D173" s="129" t="s">
        <v>116</v>
      </c>
      <c r="E173" s="130" t="s">
        <v>395</v>
      </c>
      <c r="F173" s="131" t="s">
        <v>393</v>
      </c>
      <c r="G173" s="132" t="s">
        <v>366</v>
      </c>
      <c r="H173" s="133">
        <v>63766.612999999998</v>
      </c>
      <c r="I173" s="134">
        <v>0</v>
      </c>
      <c r="J173" s="134">
        <f>ROUND(I173*H173,2)</f>
        <v>0</v>
      </c>
      <c r="K173" s="135"/>
      <c r="L173" s="29"/>
      <c r="M173" s="136" t="s">
        <v>3</v>
      </c>
      <c r="N173" s="137" t="s">
        <v>48</v>
      </c>
      <c r="O173" s="138">
        <v>0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351</v>
      </c>
      <c r="AT173" s="140" t="s">
        <v>116</v>
      </c>
      <c r="AU173" s="140" t="s">
        <v>20</v>
      </c>
      <c r="AY173" s="16" t="s">
        <v>171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6" t="s">
        <v>37</v>
      </c>
      <c r="BK173" s="141">
        <f>ROUND(I173*H173,2)</f>
        <v>0</v>
      </c>
      <c r="BL173" s="16" t="s">
        <v>351</v>
      </c>
      <c r="BM173" s="140" t="s">
        <v>711</v>
      </c>
    </row>
    <row r="174" spans="2:65" s="1" customFormat="1">
      <c r="B174" s="29"/>
      <c r="D174" s="142" t="s">
        <v>178</v>
      </c>
      <c r="F174" s="143" t="s">
        <v>397</v>
      </c>
      <c r="L174" s="29"/>
      <c r="M174" s="144"/>
      <c r="T174" s="50"/>
      <c r="AT174" s="16" t="s">
        <v>178</v>
      </c>
      <c r="AU174" s="16" t="s">
        <v>20</v>
      </c>
    </row>
    <row r="175" spans="2:65" s="1" customFormat="1" ht="29.25">
      <c r="B175" s="29"/>
      <c r="D175" s="146" t="s">
        <v>134</v>
      </c>
      <c r="F175" s="158" t="s">
        <v>398</v>
      </c>
      <c r="L175" s="29"/>
      <c r="M175" s="159"/>
      <c r="N175" s="160"/>
      <c r="O175" s="160"/>
      <c r="P175" s="160"/>
      <c r="Q175" s="160"/>
      <c r="R175" s="160"/>
      <c r="S175" s="160"/>
      <c r="T175" s="161"/>
      <c r="AT175" s="16" t="s">
        <v>134</v>
      </c>
      <c r="AU175" s="16" t="s">
        <v>20</v>
      </c>
    </row>
    <row r="176" spans="2:65" s="1" customFormat="1" ht="6.95" customHeight="1">
      <c r="B176" s="38"/>
      <c r="C176" s="39"/>
      <c r="D176" s="39"/>
      <c r="E176" s="39"/>
      <c r="F176" s="39"/>
      <c r="G176" s="39"/>
      <c r="H176" s="39"/>
      <c r="I176" s="39"/>
      <c r="J176" s="39"/>
      <c r="K176" s="39"/>
      <c r="L176" s="29"/>
    </row>
  </sheetData>
  <autoFilter ref="C95:K175" xr:uid="{00000000-0009-0000-0000-000007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700-000000000000}"/>
    <hyperlink ref="F103" r:id="rId2" xr:uid="{00000000-0004-0000-0700-000001000000}"/>
    <hyperlink ref="F107" r:id="rId3" xr:uid="{00000000-0004-0000-0700-000002000000}"/>
    <hyperlink ref="F123" r:id="rId4" xr:uid="{00000000-0004-0000-0700-000003000000}"/>
    <hyperlink ref="F135" r:id="rId5" xr:uid="{00000000-0004-0000-0700-000004000000}"/>
    <hyperlink ref="F148" r:id="rId6" xr:uid="{00000000-0004-0000-0700-000005000000}"/>
    <hyperlink ref="F152" r:id="rId7" xr:uid="{00000000-0004-0000-0700-000006000000}"/>
    <hyperlink ref="F156" r:id="rId8" xr:uid="{00000000-0004-0000-0700-000007000000}"/>
    <hyperlink ref="F160" r:id="rId9" xr:uid="{00000000-0004-0000-0700-000008000000}"/>
    <hyperlink ref="F163" r:id="rId10" xr:uid="{00000000-0004-0000-0700-000009000000}"/>
    <hyperlink ref="F167" r:id="rId11" xr:uid="{00000000-0004-0000-0700-00000A000000}"/>
    <hyperlink ref="F169" r:id="rId12" xr:uid="{00000000-0004-0000-0700-00000B000000}"/>
    <hyperlink ref="F171" r:id="rId13" xr:uid="{00000000-0004-0000-0700-00000C000000}"/>
    <hyperlink ref="F174" r:id="rId14" xr:uid="{00000000-0004-0000-07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73"/>
  <sheetViews>
    <sheetView showGridLines="0" topLeftCell="A11" workbookViewId="0">
      <selection activeCell="I175" sqref="I17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 t="s">
        <v>6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109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20</v>
      </c>
    </row>
    <row r="4" spans="2:46" ht="24.95" customHeight="1">
      <c r="B4" s="19"/>
      <c r="D4" s="20" t="s">
        <v>137</v>
      </c>
      <c r="L4" s="19"/>
      <c r="M4" s="87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26.25" customHeight="1">
      <c r="B7" s="19"/>
      <c r="E7" s="216" t="str">
        <f>'Rekapitulace stavby'!K6</f>
        <v>REVITALIZACE ZELENÉ INFRASTRUKTURY NEMOCNICE HAVÍŘOV, p.o.</v>
      </c>
      <c r="F7" s="217"/>
      <c r="G7" s="217"/>
      <c r="H7" s="217"/>
      <c r="L7" s="19"/>
    </row>
    <row r="8" spans="2:46" ht="12" customHeight="1">
      <c r="B8" s="19"/>
      <c r="D8" s="25" t="s">
        <v>138</v>
      </c>
      <c r="L8" s="19"/>
    </row>
    <row r="9" spans="2:46" s="1" customFormat="1" ht="16.5" customHeight="1">
      <c r="B9" s="29"/>
      <c r="E9" s="216" t="s">
        <v>139</v>
      </c>
      <c r="F9" s="215"/>
      <c r="G9" s="215"/>
      <c r="H9" s="215"/>
      <c r="L9" s="29"/>
    </row>
    <row r="10" spans="2:46" s="1" customFormat="1" ht="12" customHeight="1">
      <c r="B10" s="29"/>
      <c r="D10" s="25" t="s">
        <v>140</v>
      </c>
      <c r="L10" s="29"/>
    </row>
    <row r="11" spans="2:46" s="1" customFormat="1" ht="16.5" customHeight="1">
      <c r="B11" s="29"/>
      <c r="E11" s="212" t="s">
        <v>712</v>
      </c>
      <c r="F11" s="215"/>
      <c r="G11" s="215"/>
      <c r="H11" s="21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5" t="s">
        <v>17</v>
      </c>
      <c r="F13" s="23" t="s">
        <v>18</v>
      </c>
      <c r="I13" s="25" t="s">
        <v>19</v>
      </c>
      <c r="J13" s="23" t="s">
        <v>3</v>
      </c>
      <c r="L13" s="29"/>
    </row>
    <row r="14" spans="2:46" s="1" customFormat="1" ht="12" customHeight="1">
      <c r="B14" s="29"/>
      <c r="D14" s="25" t="s">
        <v>21</v>
      </c>
      <c r="F14" s="23" t="s">
        <v>22</v>
      </c>
      <c r="I14" s="25" t="s">
        <v>23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5" t="s">
        <v>27</v>
      </c>
      <c r="I16" s="25" t="s">
        <v>28</v>
      </c>
      <c r="J16" s="23" t="s">
        <v>29</v>
      </c>
      <c r="L16" s="29"/>
    </row>
    <row r="17" spans="2:12" s="1" customFormat="1" ht="18" customHeight="1">
      <c r="B17" s="29"/>
      <c r="E17" s="23" t="s">
        <v>30</v>
      </c>
      <c r="I17" s="25" t="s">
        <v>31</v>
      </c>
      <c r="J17" s="23" t="s">
        <v>3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5" t="s">
        <v>32</v>
      </c>
      <c r="I19" s="25" t="s">
        <v>28</v>
      </c>
      <c r="J19" s="23" t="str">
        <f>'Rekapitulace stavby'!AN13</f>
        <v/>
      </c>
      <c r="L19" s="29"/>
    </row>
    <row r="20" spans="2:12" s="1" customFormat="1" ht="18" customHeight="1">
      <c r="B20" s="29"/>
      <c r="E20" s="203" t="str">
        <f>'Rekapitulace stavby'!E14</f>
        <v xml:space="preserve"> </v>
      </c>
      <c r="F20" s="203"/>
      <c r="G20" s="203"/>
      <c r="H20" s="203"/>
      <c r="I20" s="25" t="s">
        <v>31</v>
      </c>
      <c r="J20" s="23" t="str">
        <f>'Rekapitulace stavby'!AN14</f>
        <v/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5" t="s">
        <v>33</v>
      </c>
      <c r="I22" s="25" t="s">
        <v>28</v>
      </c>
      <c r="J22" s="23" t="s">
        <v>34</v>
      </c>
      <c r="L22" s="29"/>
    </row>
    <row r="23" spans="2:12" s="1" customFormat="1" ht="18" customHeight="1">
      <c r="B23" s="29"/>
      <c r="E23" s="23" t="s">
        <v>35</v>
      </c>
      <c r="I23" s="25" t="s">
        <v>31</v>
      </c>
      <c r="J23" s="23" t="s">
        <v>3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5" t="s">
        <v>38</v>
      </c>
      <c r="I25" s="25" t="s">
        <v>28</v>
      </c>
      <c r="J25" s="23" t="s">
        <v>39</v>
      </c>
      <c r="L25" s="29"/>
    </row>
    <row r="26" spans="2:12" s="1" customFormat="1" ht="18" customHeight="1">
      <c r="B26" s="29"/>
      <c r="E26" s="23" t="s">
        <v>40</v>
      </c>
      <c r="I26" s="25" t="s">
        <v>31</v>
      </c>
      <c r="J26" s="23" t="s">
        <v>3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5" t="s">
        <v>41</v>
      </c>
      <c r="L28" s="29"/>
    </row>
    <row r="29" spans="2:12" s="7" customFormat="1" ht="16.5" customHeight="1">
      <c r="B29" s="88"/>
      <c r="E29" s="205" t="s">
        <v>3</v>
      </c>
      <c r="F29" s="205"/>
      <c r="G29" s="205"/>
      <c r="H29" s="205"/>
      <c r="L29" s="88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89" t="s">
        <v>43</v>
      </c>
      <c r="J32" s="60">
        <f>ROUND(J97, 0)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45</v>
      </c>
      <c r="I34" s="32" t="s">
        <v>44</v>
      </c>
      <c r="J34" s="32" t="s">
        <v>46</v>
      </c>
      <c r="L34" s="29"/>
    </row>
    <row r="35" spans="2:12" s="1" customFormat="1" ht="14.45" customHeight="1">
      <c r="B35" s="29"/>
      <c r="D35" s="49" t="s">
        <v>47</v>
      </c>
      <c r="E35" s="25" t="s">
        <v>48</v>
      </c>
      <c r="F35" s="80">
        <f>ROUND((SUM(BE97:BE172)),  0)</f>
        <v>0</v>
      </c>
      <c r="I35" s="90">
        <v>0.21</v>
      </c>
      <c r="J35" s="80">
        <f>ROUND(((SUM(BE97:BE172))*I35),  0)</f>
        <v>0</v>
      </c>
      <c r="L35" s="29"/>
    </row>
    <row r="36" spans="2:12" s="1" customFormat="1" ht="14.45" customHeight="1">
      <c r="B36" s="29"/>
      <c r="E36" s="25" t="s">
        <v>49</v>
      </c>
      <c r="F36" s="80">
        <f>ROUND((SUM(BF97:BF172)),  0)</f>
        <v>0</v>
      </c>
      <c r="I36" s="90">
        <v>0.15</v>
      </c>
      <c r="J36" s="80">
        <f>ROUND(((SUM(BF97:BF172))*I36),  0)</f>
        <v>0</v>
      </c>
      <c r="L36" s="29"/>
    </row>
    <row r="37" spans="2:12" s="1" customFormat="1" ht="14.45" hidden="1" customHeight="1">
      <c r="B37" s="29"/>
      <c r="E37" s="25" t="s">
        <v>50</v>
      </c>
      <c r="F37" s="80">
        <f>ROUND((SUM(BG97:BG172)),  0)</f>
        <v>0</v>
      </c>
      <c r="I37" s="90">
        <v>0.21</v>
      </c>
      <c r="J37" s="80">
        <f>0</f>
        <v>0</v>
      </c>
      <c r="L37" s="29"/>
    </row>
    <row r="38" spans="2:12" s="1" customFormat="1" ht="14.45" hidden="1" customHeight="1">
      <c r="B38" s="29"/>
      <c r="E38" s="25" t="s">
        <v>51</v>
      </c>
      <c r="F38" s="80">
        <f>ROUND((SUM(BH97:BH172)),  0)</f>
        <v>0</v>
      </c>
      <c r="I38" s="90">
        <v>0.15</v>
      </c>
      <c r="J38" s="80">
        <f>0</f>
        <v>0</v>
      </c>
      <c r="L38" s="29"/>
    </row>
    <row r="39" spans="2:12" s="1" customFormat="1" ht="14.45" hidden="1" customHeight="1">
      <c r="B39" s="29"/>
      <c r="E39" s="25" t="s">
        <v>52</v>
      </c>
      <c r="F39" s="80">
        <f>ROUND((SUM(BI97:BI172)),  0)</f>
        <v>0</v>
      </c>
      <c r="I39" s="90">
        <v>0</v>
      </c>
      <c r="J39" s="80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1"/>
      <c r="D41" s="92" t="s">
        <v>53</v>
      </c>
      <c r="E41" s="51"/>
      <c r="F41" s="51"/>
      <c r="G41" s="93" t="s">
        <v>54</v>
      </c>
      <c r="H41" s="94" t="s">
        <v>55</v>
      </c>
      <c r="I41" s="51"/>
      <c r="J41" s="95">
        <f>SUM(J32:J39)</f>
        <v>0</v>
      </c>
      <c r="K41" s="96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hidden="1" customHeight="1">
      <c r="B47" s="29"/>
      <c r="C47" s="20" t="s">
        <v>142</v>
      </c>
      <c r="L47" s="29"/>
    </row>
    <row r="48" spans="2:12" s="1" customFormat="1" ht="6.95" hidden="1" customHeight="1">
      <c r="B48" s="29"/>
      <c r="L48" s="29"/>
    </row>
    <row r="49" spans="2:47" s="1" customFormat="1" ht="12" hidden="1" customHeight="1">
      <c r="B49" s="29"/>
      <c r="C49" s="25" t="s">
        <v>15</v>
      </c>
      <c r="L49" s="29"/>
    </row>
    <row r="50" spans="2:47" s="1" customFormat="1" ht="26.25" hidden="1" customHeight="1">
      <c r="B50" s="29"/>
      <c r="E50" s="216" t="str">
        <f>E7</f>
        <v>REVITALIZACE ZELENÉ INFRASTRUKTURY NEMOCNICE HAVÍŘOV, p.o.</v>
      </c>
      <c r="F50" s="217"/>
      <c r="G50" s="217"/>
      <c r="H50" s="217"/>
      <c r="L50" s="29"/>
    </row>
    <row r="51" spans="2:47" ht="12" hidden="1" customHeight="1">
      <c r="B51" s="19"/>
      <c r="C51" s="25" t="s">
        <v>138</v>
      </c>
      <c r="L51" s="19"/>
    </row>
    <row r="52" spans="2:47" s="1" customFormat="1" ht="16.5" hidden="1" customHeight="1">
      <c r="B52" s="29"/>
      <c r="E52" s="216" t="s">
        <v>139</v>
      </c>
      <c r="F52" s="215"/>
      <c r="G52" s="215"/>
      <c r="H52" s="215"/>
      <c r="L52" s="29"/>
    </row>
    <row r="53" spans="2:47" s="1" customFormat="1" ht="12" hidden="1" customHeight="1">
      <c r="B53" s="29"/>
      <c r="C53" s="25" t="s">
        <v>140</v>
      </c>
      <c r="L53" s="29"/>
    </row>
    <row r="54" spans="2:47" s="1" customFormat="1" ht="16.5" hidden="1" customHeight="1">
      <c r="B54" s="29"/>
      <c r="E54" s="212" t="str">
        <f>E11</f>
        <v>H - 2.5. Stavební práce</v>
      </c>
      <c r="F54" s="215"/>
      <c r="G54" s="215"/>
      <c r="H54" s="215"/>
      <c r="L54" s="29"/>
    </row>
    <row r="55" spans="2:47" s="1" customFormat="1" ht="6.95" hidden="1" customHeight="1">
      <c r="B55" s="29"/>
      <c r="L55" s="29"/>
    </row>
    <row r="56" spans="2:47" s="1" customFormat="1" ht="12" hidden="1" customHeight="1">
      <c r="B56" s="29"/>
      <c r="C56" s="25" t="s">
        <v>21</v>
      </c>
      <c r="F56" s="23" t="str">
        <f>F14</f>
        <v xml:space="preserve"> </v>
      </c>
      <c r="I56" s="25" t="s">
        <v>23</v>
      </c>
      <c r="J56" s="46" t="str">
        <f>IF(J14="","",J14)</f>
        <v>30. 11. 2023</v>
      </c>
      <c r="L56" s="29"/>
    </row>
    <row r="57" spans="2:47" s="1" customFormat="1" ht="6.95" hidden="1" customHeight="1">
      <c r="B57" s="29"/>
      <c r="L57" s="29"/>
    </row>
    <row r="58" spans="2:47" s="1" customFormat="1" ht="25.7" hidden="1" customHeight="1">
      <c r="B58" s="29"/>
      <c r="C58" s="25" t="s">
        <v>27</v>
      </c>
      <c r="F58" s="23" t="str">
        <f>E17</f>
        <v>Nemocnice Havířov, příspěvková organizace</v>
      </c>
      <c r="I58" s="25" t="s">
        <v>33</v>
      </c>
      <c r="J58" s="27" t="str">
        <f>E23</f>
        <v>Ing. Gabriela Pešková</v>
      </c>
      <c r="L58" s="29"/>
    </row>
    <row r="59" spans="2:47" s="1" customFormat="1" ht="15.2" hidden="1" customHeight="1">
      <c r="B59" s="29"/>
      <c r="C59" s="25" t="s">
        <v>32</v>
      </c>
      <c r="F59" s="23" t="str">
        <f>IF(E20="","",E20)</f>
        <v xml:space="preserve"> </v>
      </c>
      <c r="I59" s="25" t="s">
        <v>38</v>
      </c>
      <c r="J59" s="27" t="str">
        <f>E26</f>
        <v>Ing. Martina Cabáková</v>
      </c>
      <c r="L59" s="29"/>
    </row>
    <row r="60" spans="2:47" s="1" customFormat="1" ht="10.35" hidden="1" customHeight="1">
      <c r="B60" s="29"/>
      <c r="L60" s="29"/>
    </row>
    <row r="61" spans="2:47" s="1" customFormat="1" ht="29.25" hidden="1" customHeight="1">
      <c r="B61" s="29"/>
      <c r="C61" s="97" t="s">
        <v>143</v>
      </c>
      <c r="D61" s="91"/>
      <c r="E61" s="91"/>
      <c r="F61" s="91"/>
      <c r="G61" s="91"/>
      <c r="H61" s="91"/>
      <c r="I61" s="91"/>
      <c r="J61" s="98" t="s">
        <v>144</v>
      </c>
      <c r="K61" s="91"/>
      <c r="L61" s="29"/>
    </row>
    <row r="62" spans="2:47" s="1" customFormat="1" ht="10.35" hidden="1" customHeight="1">
      <c r="B62" s="29"/>
      <c r="L62" s="29"/>
    </row>
    <row r="63" spans="2:47" s="1" customFormat="1" ht="22.9" hidden="1" customHeight="1">
      <c r="B63" s="29"/>
      <c r="C63" s="99" t="s">
        <v>75</v>
      </c>
      <c r="J63" s="60">
        <f>J97</f>
        <v>0</v>
      </c>
      <c r="L63" s="29"/>
      <c r="AU63" s="16" t="s">
        <v>145</v>
      </c>
    </row>
    <row r="64" spans="2:47" s="8" customFormat="1" ht="24.95" hidden="1" customHeight="1">
      <c r="B64" s="100"/>
      <c r="D64" s="101" t="s">
        <v>146</v>
      </c>
      <c r="E64" s="102"/>
      <c r="F64" s="102"/>
      <c r="G64" s="102"/>
      <c r="H64" s="102"/>
      <c r="I64" s="102"/>
      <c r="J64" s="103">
        <f>J98</f>
        <v>0</v>
      </c>
      <c r="L64" s="100"/>
    </row>
    <row r="65" spans="2:12" s="9" customFormat="1" ht="19.899999999999999" hidden="1" customHeight="1">
      <c r="B65" s="104"/>
      <c r="D65" s="105" t="s">
        <v>147</v>
      </c>
      <c r="E65" s="106"/>
      <c r="F65" s="106"/>
      <c r="G65" s="106"/>
      <c r="H65" s="106"/>
      <c r="I65" s="106"/>
      <c r="J65" s="107">
        <f>J99</f>
        <v>0</v>
      </c>
      <c r="L65" s="104"/>
    </row>
    <row r="66" spans="2:12" s="9" customFormat="1" ht="19.899999999999999" hidden="1" customHeight="1">
      <c r="B66" s="104"/>
      <c r="D66" s="105" t="s">
        <v>713</v>
      </c>
      <c r="E66" s="106"/>
      <c r="F66" s="106"/>
      <c r="G66" s="106"/>
      <c r="H66" s="106"/>
      <c r="I66" s="106"/>
      <c r="J66" s="107">
        <f>J109</f>
        <v>0</v>
      </c>
      <c r="L66" s="104"/>
    </row>
    <row r="67" spans="2:12" s="9" customFormat="1" ht="19.899999999999999" hidden="1" customHeight="1">
      <c r="B67" s="104"/>
      <c r="D67" s="105" t="s">
        <v>644</v>
      </c>
      <c r="E67" s="106"/>
      <c r="F67" s="106"/>
      <c r="G67" s="106"/>
      <c r="H67" s="106"/>
      <c r="I67" s="106"/>
      <c r="J67" s="107">
        <f>J124</f>
        <v>0</v>
      </c>
      <c r="L67" s="104"/>
    </row>
    <row r="68" spans="2:12" s="9" customFormat="1" ht="19.899999999999999" hidden="1" customHeight="1">
      <c r="B68" s="104"/>
      <c r="D68" s="105" t="s">
        <v>148</v>
      </c>
      <c r="E68" s="106"/>
      <c r="F68" s="106"/>
      <c r="G68" s="106"/>
      <c r="H68" s="106"/>
      <c r="I68" s="106"/>
      <c r="J68" s="107">
        <f>J131</f>
        <v>0</v>
      </c>
      <c r="L68" s="104"/>
    </row>
    <row r="69" spans="2:12" s="9" customFormat="1" ht="19.899999999999999" hidden="1" customHeight="1">
      <c r="B69" s="104"/>
      <c r="D69" s="105" t="s">
        <v>486</v>
      </c>
      <c r="E69" s="106"/>
      <c r="F69" s="106"/>
      <c r="G69" s="106"/>
      <c r="H69" s="106"/>
      <c r="I69" s="106"/>
      <c r="J69" s="107">
        <f>J137</f>
        <v>0</v>
      </c>
      <c r="L69" s="104"/>
    </row>
    <row r="70" spans="2:12" s="8" customFormat="1" ht="24.95" hidden="1" customHeight="1">
      <c r="B70" s="100"/>
      <c r="D70" s="101" t="s">
        <v>150</v>
      </c>
      <c r="E70" s="102"/>
      <c r="F70" s="102"/>
      <c r="G70" s="102"/>
      <c r="H70" s="102"/>
      <c r="I70" s="102"/>
      <c r="J70" s="103">
        <f>J146</f>
        <v>0</v>
      </c>
      <c r="L70" s="100"/>
    </row>
    <row r="71" spans="2:12" s="9" customFormat="1" ht="19.899999999999999" hidden="1" customHeight="1">
      <c r="B71" s="104"/>
      <c r="D71" s="105" t="s">
        <v>151</v>
      </c>
      <c r="E71" s="106"/>
      <c r="F71" s="106"/>
      <c r="G71" s="106"/>
      <c r="H71" s="106"/>
      <c r="I71" s="106"/>
      <c r="J71" s="107">
        <f>J147</f>
        <v>0</v>
      </c>
      <c r="L71" s="104"/>
    </row>
    <row r="72" spans="2:12" s="9" customFormat="1" ht="19.899999999999999" hidden="1" customHeight="1">
      <c r="B72" s="104"/>
      <c r="D72" s="105" t="s">
        <v>152</v>
      </c>
      <c r="E72" s="106"/>
      <c r="F72" s="106"/>
      <c r="G72" s="106"/>
      <c r="H72" s="106"/>
      <c r="I72" s="106"/>
      <c r="J72" s="107">
        <f>J151</f>
        <v>0</v>
      </c>
      <c r="L72" s="104"/>
    </row>
    <row r="73" spans="2:12" s="9" customFormat="1" ht="19.899999999999999" hidden="1" customHeight="1">
      <c r="B73" s="104"/>
      <c r="D73" s="105" t="s">
        <v>153</v>
      </c>
      <c r="E73" s="106"/>
      <c r="F73" s="106"/>
      <c r="G73" s="106"/>
      <c r="H73" s="106"/>
      <c r="I73" s="106"/>
      <c r="J73" s="107">
        <f>J155</f>
        <v>0</v>
      </c>
      <c r="L73" s="104"/>
    </row>
    <row r="74" spans="2:12" s="9" customFormat="1" ht="19.899999999999999" hidden="1" customHeight="1">
      <c r="B74" s="104"/>
      <c r="D74" s="105" t="s">
        <v>154</v>
      </c>
      <c r="E74" s="106"/>
      <c r="F74" s="106"/>
      <c r="G74" s="106"/>
      <c r="H74" s="106"/>
      <c r="I74" s="106"/>
      <c r="J74" s="107">
        <f>J162</f>
        <v>0</v>
      </c>
      <c r="L74" s="104"/>
    </row>
    <row r="75" spans="2:12" s="9" customFormat="1" ht="19.899999999999999" hidden="1" customHeight="1">
      <c r="B75" s="104"/>
      <c r="D75" s="105" t="s">
        <v>155</v>
      </c>
      <c r="E75" s="106"/>
      <c r="F75" s="106"/>
      <c r="G75" s="106"/>
      <c r="H75" s="106"/>
      <c r="I75" s="106"/>
      <c r="J75" s="107">
        <f>J169</f>
        <v>0</v>
      </c>
      <c r="L75" s="104"/>
    </row>
    <row r="76" spans="2:12" s="1" customFormat="1" ht="21.75" hidden="1" customHeight="1">
      <c r="B76" s="29"/>
      <c r="L76" s="29"/>
    </row>
    <row r="77" spans="2:12" s="1" customFormat="1" ht="6.95" hidden="1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9"/>
    </row>
    <row r="78" spans="2:12" hidden="1"/>
    <row r="79" spans="2:12" hidden="1"/>
    <row r="80" spans="2:12" hidden="1"/>
    <row r="81" spans="2:2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9"/>
    </row>
    <row r="82" spans="2:20" s="1" customFormat="1" ht="24.95" customHeight="1">
      <c r="B82" s="29"/>
      <c r="C82" s="20" t="s">
        <v>156</v>
      </c>
      <c r="L82" s="29"/>
    </row>
    <row r="83" spans="2:20" s="1" customFormat="1" ht="6.95" customHeight="1">
      <c r="B83" s="29"/>
      <c r="L83" s="29"/>
    </row>
    <row r="84" spans="2:20" s="1" customFormat="1" ht="12" customHeight="1">
      <c r="B84" s="29"/>
      <c r="C84" s="25" t="s">
        <v>15</v>
      </c>
      <c r="L84" s="29"/>
    </row>
    <row r="85" spans="2:20" s="1" customFormat="1" ht="26.25" customHeight="1">
      <c r="B85" s="29"/>
      <c r="E85" s="216" t="str">
        <f>E7</f>
        <v>REVITALIZACE ZELENÉ INFRASTRUKTURY NEMOCNICE HAVÍŘOV, p.o.</v>
      </c>
      <c r="F85" s="217"/>
      <c r="G85" s="217"/>
      <c r="H85" s="217"/>
      <c r="L85" s="29"/>
    </row>
    <row r="86" spans="2:20" ht="12" customHeight="1">
      <c r="B86" s="19"/>
      <c r="C86" s="25" t="s">
        <v>138</v>
      </c>
      <c r="L86" s="19"/>
    </row>
    <row r="87" spans="2:20" s="1" customFormat="1" ht="16.5" customHeight="1">
      <c r="B87" s="29"/>
      <c r="E87" s="216" t="s">
        <v>139</v>
      </c>
      <c r="F87" s="215"/>
      <c r="G87" s="215"/>
      <c r="H87" s="215"/>
      <c r="L87" s="29"/>
    </row>
    <row r="88" spans="2:20" s="1" customFormat="1" ht="12" customHeight="1">
      <c r="B88" s="29"/>
      <c r="C88" s="25" t="s">
        <v>140</v>
      </c>
      <c r="L88" s="29"/>
    </row>
    <row r="89" spans="2:20" s="1" customFormat="1" ht="16.5" customHeight="1">
      <c r="B89" s="29"/>
      <c r="E89" s="212" t="str">
        <f>E11</f>
        <v>H - 2.5. Stavební práce</v>
      </c>
      <c r="F89" s="215"/>
      <c r="G89" s="215"/>
      <c r="H89" s="215"/>
      <c r="L89" s="29"/>
    </row>
    <row r="90" spans="2:20" s="1" customFormat="1" ht="6.95" customHeight="1">
      <c r="B90" s="29"/>
      <c r="L90" s="29"/>
    </row>
    <row r="91" spans="2:20" s="1" customFormat="1" ht="12" customHeight="1">
      <c r="B91" s="29"/>
      <c r="C91" s="25" t="s">
        <v>21</v>
      </c>
      <c r="F91" s="23" t="str">
        <f>F14</f>
        <v xml:space="preserve"> </v>
      </c>
      <c r="I91" s="25" t="s">
        <v>23</v>
      </c>
      <c r="J91" s="46" t="str">
        <f>IF(J14="","",J14)</f>
        <v>30. 11. 2023</v>
      </c>
      <c r="L91" s="29"/>
    </row>
    <row r="92" spans="2:20" s="1" customFormat="1" ht="6.95" customHeight="1">
      <c r="B92" s="29"/>
      <c r="L92" s="29"/>
    </row>
    <row r="93" spans="2:20" s="1" customFormat="1" ht="25.7" customHeight="1">
      <c r="B93" s="29"/>
      <c r="C93" s="25" t="s">
        <v>27</v>
      </c>
      <c r="F93" s="23" t="str">
        <f>E17</f>
        <v>Nemocnice Havířov, příspěvková organizace</v>
      </c>
      <c r="I93" s="25" t="s">
        <v>33</v>
      </c>
      <c r="J93" s="27" t="str">
        <f>E23</f>
        <v>Ing. Gabriela Pešková</v>
      </c>
      <c r="L93" s="29"/>
    </row>
    <row r="94" spans="2:20" s="1" customFormat="1" ht="15.2" customHeight="1">
      <c r="B94" s="29"/>
      <c r="C94" s="25" t="s">
        <v>32</v>
      </c>
      <c r="F94" s="23" t="str">
        <f>IF(E20="","",E20)</f>
        <v xml:space="preserve"> </v>
      </c>
      <c r="I94" s="25" t="s">
        <v>38</v>
      </c>
      <c r="J94" s="27" t="str">
        <f>E26</f>
        <v>Ing. Martina Cabáková</v>
      </c>
      <c r="L94" s="29"/>
    </row>
    <row r="95" spans="2:20" s="1" customFormat="1" ht="10.35" customHeight="1">
      <c r="B95" s="29"/>
      <c r="L95" s="29"/>
    </row>
    <row r="96" spans="2:20" s="10" customFormat="1" ht="29.25" customHeight="1">
      <c r="B96" s="108"/>
      <c r="C96" s="109" t="s">
        <v>157</v>
      </c>
      <c r="D96" s="110" t="s">
        <v>62</v>
      </c>
      <c r="E96" s="110" t="s">
        <v>58</v>
      </c>
      <c r="F96" s="110" t="s">
        <v>59</v>
      </c>
      <c r="G96" s="110" t="s">
        <v>158</v>
      </c>
      <c r="H96" s="110" t="s">
        <v>159</v>
      </c>
      <c r="I96" s="110" t="s">
        <v>160</v>
      </c>
      <c r="J96" s="111" t="s">
        <v>144</v>
      </c>
      <c r="K96" s="112" t="s">
        <v>161</v>
      </c>
      <c r="L96" s="108"/>
      <c r="M96" s="53" t="s">
        <v>3</v>
      </c>
      <c r="N96" s="54" t="s">
        <v>47</v>
      </c>
      <c r="O96" s="54" t="s">
        <v>162</v>
      </c>
      <c r="P96" s="54" t="s">
        <v>163</v>
      </c>
      <c r="Q96" s="54" t="s">
        <v>164</v>
      </c>
      <c r="R96" s="54" t="s">
        <v>165</v>
      </c>
      <c r="S96" s="54" t="s">
        <v>166</v>
      </c>
      <c r="T96" s="55" t="s">
        <v>167</v>
      </c>
    </row>
    <row r="97" spans="2:65" s="1" customFormat="1" ht="22.9" customHeight="1">
      <c r="B97" s="29"/>
      <c r="C97" s="58" t="s">
        <v>168</v>
      </c>
      <c r="J97" s="113">
        <f>BK97</f>
        <v>0</v>
      </c>
      <c r="L97" s="29"/>
      <c r="M97" s="56"/>
      <c r="N97" s="47"/>
      <c r="O97" s="47"/>
      <c r="P97" s="114">
        <f>P98+P146</f>
        <v>503.42882000000003</v>
      </c>
      <c r="Q97" s="47"/>
      <c r="R97" s="114">
        <f>R98+R146</f>
        <v>61.569760000000002</v>
      </c>
      <c r="S97" s="47"/>
      <c r="T97" s="115">
        <f>T98+T146</f>
        <v>0</v>
      </c>
      <c r="AT97" s="16" t="s">
        <v>76</v>
      </c>
      <c r="AU97" s="16" t="s">
        <v>145</v>
      </c>
      <c r="BK97" s="116">
        <f>BK98+BK146</f>
        <v>0</v>
      </c>
    </row>
    <row r="98" spans="2:65" s="11" customFormat="1" ht="25.9" customHeight="1">
      <c r="B98" s="117"/>
      <c r="D98" s="118" t="s">
        <v>76</v>
      </c>
      <c r="E98" s="119" t="s">
        <v>169</v>
      </c>
      <c r="F98" s="119" t="s">
        <v>170</v>
      </c>
      <c r="J98" s="120">
        <f>BK98</f>
        <v>0</v>
      </c>
      <c r="L98" s="117"/>
      <c r="M98" s="121"/>
      <c r="P98" s="122">
        <f>P99+P109+P124+P131+P137</f>
        <v>503.42882000000003</v>
      </c>
      <c r="R98" s="122">
        <f>R99+R109+R124+R131+R137</f>
        <v>61.569760000000002</v>
      </c>
      <c r="T98" s="123">
        <f>T99+T109+T124+T131+T137</f>
        <v>0</v>
      </c>
      <c r="AR98" s="118" t="s">
        <v>37</v>
      </c>
      <c r="AT98" s="124" t="s">
        <v>76</v>
      </c>
      <c r="AU98" s="124" t="s">
        <v>77</v>
      </c>
      <c r="AY98" s="118" t="s">
        <v>171</v>
      </c>
      <c r="BK98" s="125">
        <f>BK99+BK109+BK124+BK131+BK137</f>
        <v>0</v>
      </c>
    </row>
    <row r="99" spans="2:65" s="11" customFormat="1" ht="22.9" customHeight="1">
      <c r="B99" s="117"/>
      <c r="D99" s="118" t="s">
        <v>76</v>
      </c>
      <c r="E99" s="126" t="s">
        <v>37</v>
      </c>
      <c r="F99" s="126" t="s">
        <v>172</v>
      </c>
      <c r="J99" s="127">
        <f>BK99</f>
        <v>0</v>
      </c>
      <c r="L99" s="117"/>
      <c r="M99" s="121"/>
      <c r="P99" s="122">
        <f>SUM(P100:P108)</f>
        <v>89.713200000000001</v>
      </c>
      <c r="R99" s="122">
        <f>SUM(R100:R108)</f>
        <v>0</v>
      </c>
      <c r="T99" s="123">
        <f>SUM(T100:T108)</f>
        <v>0</v>
      </c>
      <c r="AR99" s="118" t="s">
        <v>37</v>
      </c>
      <c r="AT99" s="124" t="s">
        <v>76</v>
      </c>
      <c r="AU99" s="124" t="s">
        <v>37</v>
      </c>
      <c r="AY99" s="118" t="s">
        <v>171</v>
      </c>
      <c r="BK99" s="125">
        <f>SUM(BK100:BK108)</f>
        <v>0</v>
      </c>
    </row>
    <row r="100" spans="2:65" s="1" customFormat="1" ht="24.2" customHeight="1">
      <c r="B100" s="128"/>
      <c r="C100" s="129" t="s">
        <v>37</v>
      </c>
      <c r="D100" s="129" t="s">
        <v>116</v>
      </c>
      <c r="E100" s="130" t="s">
        <v>714</v>
      </c>
      <c r="F100" s="131" t="s">
        <v>715</v>
      </c>
      <c r="G100" s="132" t="s">
        <v>231</v>
      </c>
      <c r="H100" s="133">
        <v>78.400000000000006</v>
      </c>
      <c r="I100" s="134">
        <v>0</v>
      </c>
      <c r="J100" s="134">
        <f>ROUND(I100*H100,2)</f>
        <v>0</v>
      </c>
      <c r="K100" s="135"/>
      <c r="L100" s="29"/>
      <c r="M100" s="136" t="s">
        <v>3</v>
      </c>
      <c r="N100" s="137" t="s">
        <v>48</v>
      </c>
      <c r="O100" s="138">
        <v>0.67800000000000005</v>
      </c>
      <c r="P100" s="138">
        <f>O100*H100</f>
        <v>53.155200000000008</v>
      </c>
      <c r="Q100" s="138">
        <v>0</v>
      </c>
      <c r="R100" s="138">
        <f>Q100*H100</f>
        <v>0</v>
      </c>
      <c r="S100" s="138">
        <v>0</v>
      </c>
      <c r="T100" s="139">
        <f>S100*H100</f>
        <v>0</v>
      </c>
      <c r="AR100" s="140" t="s">
        <v>176</v>
      </c>
      <c r="AT100" s="140" t="s">
        <v>116</v>
      </c>
      <c r="AU100" s="140" t="s">
        <v>20</v>
      </c>
      <c r="AY100" s="16" t="s">
        <v>171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6" t="s">
        <v>37</v>
      </c>
      <c r="BK100" s="141">
        <f>ROUND(I100*H100,2)</f>
        <v>0</v>
      </c>
      <c r="BL100" s="16" t="s">
        <v>176</v>
      </c>
      <c r="BM100" s="140" t="s">
        <v>716</v>
      </c>
    </row>
    <row r="101" spans="2:65" s="1" customFormat="1">
      <c r="B101" s="29"/>
      <c r="D101" s="142" t="s">
        <v>178</v>
      </c>
      <c r="F101" s="143" t="s">
        <v>717</v>
      </c>
      <c r="L101" s="29"/>
      <c r="M101" s="144"/>
      <c r="T101" s="50"/>
      <c r="AT101" s="16" t="s">
        <v>178</v>
      </c>
      <c r="AU101" s="16" t="s">
        <v>20</v>
      </c>
    </row>
    <row r="102" spans="2:65" s="12" customFormat="1">
      <c r="B102" s="145"/>
      <c r="D102" s="146" t="s">
        <v>180</v>
      </c>
      <c r="E102" s="147" t="s">
        <v>3</v>
      </c>
      <c r="F102" s="148" t="s">
        <v>718</v>
      </c>
      <c r="H102" s="149">
        <v>78.400000000000006</v>
      </c>
      <c r="L102" s="145"/>
      <c r="M102" s="150"/>
      <c r="T102" s="151"/>
      <c r="AT102" s="147" t="s">
        <v>180</v>
      </c>
      <c r="AU102" s="147" t="s">
        <v>20</v>
      </c>
      <c r="AV102" s="12" t="s">
        <v>20</v>
      </c>
      <c r="AW102" s="12" t="s">
        <v>36</v>
      </c>
      <c r="AX102" s="12" t="s">
        <v>37</v>
      </c>
      <c r="AY102" s="147" t="s">
        <v>171</v>
      </c>
    </row>
    <row r="103" spans="2:65" s="1" customFormat="1" ht="55.5" customHeight="1">
      <c r="B103" s="128"/>
      <c r="C103" s="129" t="s">
        <v>20</v>
      </c>
      <c r="D103" s="129" t="s">
        <v>116</v>
      </c>
      <c r="E103" s="130" t="s">
        <v>719</v>
      </c>
      <c r="F103" s="131" t="s">
        <v>720</v>
      </c>
      <c r="G103" s="132" t="s">
        <v>175</v>
      </c>
      <c r="H103" s="133">
        <v>110</v>
      </c>
      <c r="I103" s="134">
        <v>0</v>
      </c>
      <c r="J103" s="134">
        <f>ROUND(I103*H103,2)</f>
        <v>0</v>
      </c>
      <c r="K103" s="135"/>
      <c r="L103" s="29"/>
      <c r="M103" s="136" t="s">
        <v>3</v>
      </c>
      <c r="N103" s="137" t="s">
        <v>48</v>
      </c>
      <c r="O103" s="138">
        <v>0.126</v>
      </c>
      <c r="P103" s="138">
        <f>O103*H103</f>
        <v>13.86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176</v>
      </c>
      <c r="AT103" s="140" t="s">
        <v>116</v>
      </c>
      <c r="AU103" s="140" t="s">
        <v>20</v>
      </c>
      <c r="AY103" s="16" t="s">
        <v>171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6" t="s">
        <v>37</v>
      </c>
      <c r="BK103" s="141">
        <f>ROUND(I103*H103,2)</f>
        <v>0</v>
      </c>
      <c r="BL103" s="16" t="s">
        <v>176</v>
      </c>
      <c r="BM103" s="140" t="s">
        <v>721</v>
      </c>
    </row>
    <row r="104" spans="2:65" s="1" customFormat="1">
      <c r="B104" s="29"/>
      <c r="D104" s="142" t="s">
        <v>178</v>
      </c>
      <c r="F104" s="143" t="s">
        <v>722</v>
      </c>
      <c r="L104" s="29"/>
      <c r="M104" s="144"/>
      <c r="T104" s="50"/>
      <c r="AT104" s="16" t="s">
        <v>178</v>
      </c>
      <c r="AU104" s="16" t="s">
        <v>20</v>
      </c>
    </row>
    <row r="105" spans="2:65" s="12" customFormat="1" ht="22.5">
      <c r="B105" s="145"/>
      <c r="D105" s="146" t="s">
        <v>180</v>
      </c>
      <c r="E105" s="147" t="s">
        <v>3</v>
      </c>
      <c r="F105" s="148" t="s">
        <v>723</v>
      </c>
      <c r="H105" s="149">
        <v>110</v>
      </c>
      <c r="L105" s="145"/>
      <c r="M105" s="150"/>
      <c r="T105" s="151"/>
      <c r="AT105" s="147" t="s">
        <v>180</v>
      </c>
      <c r="AU105" s="147" t="s">
        <v>20</v>
      </c>
      <c r="AV105" s="12" t="s">
        <v>20</v>
      </c>
      <c r="AW105" s="12" t="s">
        <v>36</v>
      </c>
      <c r="AX105" s="12" t="s">
        <v>37</v>
      </c>
      <c r="AY105" s="147" t="s">
        <v>171</v>
      </c>
    </row>
    <row r="106" spans="2:65" s="1" customFormat="1" ht="33" customHeight="1">
      <c r="B106" s="128"/>
      <c r="C106" s="129" t="s">
        <v>189</v>
      </c>
      <c r="D106" s="129" t="s">
        <v>116</v>
      </c>
      <c r="E106" s="130" t="s">
        <v>724</v>
      </c>
      <c r="F106" s="131" t="s">
        <v>725</v>
      </c>
      <c r="G106" s="132" t="s">
        <v>231</v>
      </c>
      <c r="H106" s="133">
        <v>234</v>
      </c>
      <c r="I106" s="134">
        <v>0</v>
      </c>
      <c r="J106" s="134">
        <f>ROUND(I106*H106,2)</f>
        <v>0</v>
      </c>
      <c r="K106" s="135"/>
      <c r="L106" s="29"/>
      <c r="M106" s="136" t="s">
        <v>3</v>
      </c>
      <c r="N106" s="137" t="s">
        <v>48</v>
      </c>
      <c r="O106" s="138">
        <v>9.7000000000000003E-2</v>
      </c>
      <c r="P106" s="138">
        <f>O106*H106</f>
        <v>22.698</v>
      </c>
      <c r="Q106" s="138">
        <v>0</v>
      </c>
      <c r="R106" s="138">
        <f>Q106*H106</f>
        <v>0</v>
      </c>
      <c r="S106" s="138">
        <v>0</v>
      </c>
      <c r="T106" s="139">
        <f>S106*H106</f>
        <v>0</v>
      </c>
      <c r="AR106" s="140" t="s">
        <v>176</v>
      </c>
      <c r="AT106" s="140" t="s">
        <v>116</v>
      </c>
      <c r="AU106" s="140" t="s">
        <v>20</v>
      </c>
      <c r="AY106" s="16" t="s">
        <v>171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6" t="s">
        <v>37</v>
      </c>
      <c r="BK106" s="141">
        <f>ROUND(I106*H106,2)</f>
        <v>0</v>
      </c>
      <c r="BL106" s="16" t="s">
        <v>176</v>
      </c>
      <c r="BM106" s="140" t="s">
        <v>726</v>
      </c>
    </row>
    <row r="107" spans="2:65" s="1" customFormat="1">
      <c r="B107" s="29"/>
      <c r="D107" s="142" t="s">
        <v>178</v>
      </c>
      <c r="F107" s="143" t="s">
        <v>727</v>
      </c>
      <c r="L107" s="29"/>
      <c r="M107" s="144"/>
      <c r="T107" s="50"/>
      <c r="AT107" s="16" t="s">
        <v>178</v>
      </c>
      <c r="AU107" s="16" t="s">
        <v>20</v>
      </c>
    </row>
    <row r="108" spans="2:65" s="12" customFormat="1">
      <c r="B108" s="145"/>
      <c r="D108" s="146" t="s">
        <v>180</v>
      </c>
      <c r="E108" s="147" t="s">
        <v>3</v>
      </c>
      <c r="F108" s="148" t="s">
        <v>728</v>
      </c>
      <c r="H108" s="149">
        <v>234</v>
      </c>
      <c r="L108" s="145"/>
      <c r="M108" s="150"/>
      <c r="T108" s="151"/>
      <c r="AT108" s="147" t="s">
        <v>180</v>
      </c>
      <c r="AU108" s="147" t="s">
        <v>20</v>
      </c>
      <c r="AV108" s="12" t="s">
        <v>20</v>
      </c>
      <c r="AW108" s="12" t="s">
        <v>36</v>
      </c>
      <c r="AX108" s="12" t="s">
        <v>37</v>
      </c>
      <c r="AY108" s="147" t="s">
        <v>171</v>
      </c>
    </row>
    <row r="109" spans="2:65" s="11" customFormat="1" ht="22.9" customHeight="1">
      <c r="B109" s="117"/>
      <c r="D109" s="118" t="s">
        <v>76</v>
      </c>
      <c r="E109" s="126" t="s">
        <v>189</v>
      </c>
      <c r="F109" s="126" t="s">
        <v>729</v>
      </c>
      <c r="J109" s="127">
        <f>BK109</f>
        <v>0</v>
      </c>
      <c r="L109" s="117"/>
      <c r="M109" s="121"/>
      <c r="P109" s="122">
        <f>SUM(P110:P123)</f>
        <v>220.30799999999999</v>
      </c>
      <c r="R109" s="122">
        <f>SUM(R110:R123)</f>
        <v>19.134039999999999</v>
      </c>
      <c r="T109" s="123">
        <f>SUM(T110:T123)</f>
        <v>0</v>
      </c>
      <c r="AR109" s="118" t="s">
        <v>37</v>
      </c>
      <c r="AT109" s="124" t="s">
        <v>76</v>
      </c>
      <c r="AU109" s="124" t="s">
        <v>37</v>
      </c>
      <c r="AY109" s="118" t="s">
        <v>171</v>
      </c>
      <c r="BK109" s="125">
        <f>SUM(BK110:BK123)</f>
        <v>0</v>
      </c>
    </row>
    <row r="110" spans="2:65" s="1" customFormat="1" ht="44.25" customHeight="1">
      <c r="B110" s="128"/>
      <c r="C110" s="129" t="s">
        <v>176</v>
      </c>
      <c r="D110" s="129" t="s">
        <v>116</v>
      </c>
      <c r="E110" s="130" t="s">
        <v>730</v>
      </c>
      <c r="F110" s="131" t="s">
        <v>731</v>
      </c>
      <c r="G110" s="132" t="s">
        <v>244</v>
      </c>
      <c r="H110" s="133">
        <v>98</v>
      </c>
      <c r="I110" s="134">
        <v>0</v>
      </c>
      <c r="J110" s="134">
        <f>ROUND(I110*H110,2)</f>
        <v>0</v>
      </c>
      <c r="K110" s="135"/>
      <c r="L110" s="29"/>
      <c r="M110" s="136" t="s">
        <v>3</v>
      </c>
      <c r="N110" s="137" t="s">
        <v>48</v>
      </c>
      <c r="O110" s="138">
        <v>0.36</v>
      </c>
      <c r="P110" s="138">
        <f>O110*H110</f>
        <v>35.28</v>
      </c>
      <c r="Q110" s="138">
        <v>0.17488999999999999</v>
      </c>
      <c r="R110" s="138">
        <f>Q110*H110</f>
        <v>17.139219999999998</v>
      </c>
      <c r="S110" s="138">
        <v>0</v>
      </c>
      <c r="T110" s="139">
        <f>S110*H110</f>
        <v>0</v>
      </c>
      <c r="AR110" s="140" t="s">
        <v>176</v>
      </c>
      <c r="AT110" s="140" t="s">
        <v>116</v>
      </c>
      <c r="AU110" s="140" t="s">
        <v>20</v>
      </c>
      <c r="AY110" s="16" t="s">
        <v>171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6" t="s">
        <v>37</v>
      </c>
      <c r="BK110" s="141">
        <f>ROUND(I110*H110,2)</f>
        <v>0</v>
      </c>
      <c r="BL110" s="16" t="s">
        <v>176</v>
      </c>
      <c r="BM110" s="140" t="s">
        <v>732</v>
      </c>
    </row>
    <row r="111" spans="2:65" s="1" customFormat="1">
      <c r="B111" s="29"/>
      <c r="D111" s="142" t="s">
        <v>178</v>
      </c>
      <c r="F111" s="143" t="s">
        <v>733</v>
      </c>
      <c r="L111" s="29"/>
      <c r="M111" s="144"/>
      <c r="T111" s="50"/>
      <c r="AT111" s="16" t="s">
        <v>178</v>
      </c>
      <c r="AU111" s="16" t="s">
        <v>20</v>
      </c>
    </row>
    <row r="112" spans="2:65" s="12" customFormat="1">
      <c r="B112" s="145"/>
      <c r="D112" s="146" t="s">
        <v>180</v>
      </c>
      <c r="E112" s="147" t="s">
        <v>3</v>
      </c>
      <c r="F112" s="148" t="s">
        <v>734</v>
      </c>
      <c r="H112" s="149">
        <v>98</v>
      </c>
      <c r="L112" s="145"/>
      <c r="M112" s="150"/>
      <c r="T112" s="151"/>
      <c r="AT112" s="147" t="s">
        <v>180</v>
      </c>
      <c r="AU112" s="147" t="s">
        <v>20</v>
      </c>
      <c r="AV112" s="12" t="s">
        <v>20</v>
      </c>
      <c r="AW112" s="12" t="s">
        <v>36</v>
      </c>
      <c r="AX112" s="12" t="s">
        <v>37</v>
      </c>
      <c r="AY112" s="147" t="s">
        <v>171</v>
      </c>
    </row>
    <row r="113" spans="2:65" s="1" customFormat="1" ht="37.9" customHeight="1">
      <c r="B113" s="128"/>
      <c r="C113" s="167" t="s">
        <v>201</v>
      </c>
      <c r="D113" s="167" t="s">
        <v>122</v>
      </c>
      <c r="E113" s="168" t="s">
        <v>735</v>
      </c>
      <c r="F113" s="169" t="s">
        <v>736</v>
      </c>
      <c r="G113" s="170" t="s">
        <v>244</v>
      </c>
      <c r="H113" s="171">
        <v>94</v>
      </c>
      <c r="I113" s="172">
        <v>0</v>
      </c>
      <c r="J113" s="172">
        <f>ROUND(I113*H113,2)</f>
        <v>0</v>
      </c>
      <c r="K113" s="173"/>
      <c r="L113" s="174"/>
      <c r="M113" s="175" t="s">
        <v>3</v>
      </c>
      <c r="N113" s="176" t="s">
        <v>48</v>
      </c>
      <c r="O113" s="138">
        <v>0</v>
      </c>
      <c r="P113" s="138">
        <f>O113*H113</f>
        <v>0</v>
      </c>
      <c r="Q113" s="138">
        <v>4.7999999999999996E-3</v>
      </c>
      <c r="R113" s="138">
        <f>Q113*H113</f>
        <v>0.45119999999999993</v>
      </c>
      <c r="S113" s="138">
        <v>0</v>
      </c>
      <c r="T113" s="139">
        <f>S113*H113</f>
        <v>0</v>
      </c>
      <c r="AR113" s="140" t="s">
        <v>223</v>
      </c>
      <c r="AT113" s="140" t="s">
        <v>122</v>
      </c>
      <c r="AU113" s="140" t="s">
        <v>20</v>
      </c>
      <c r="AY113" s="16" t="s">
        <v>171</v>
      </c>
      <c r="BE113" s="141">
        <f>IF(N113="základní",J113,0)</f>
        <v>0</v>
      </c>
      <c r="BF113" s="141">
        <f>IF(N113="snížená",J113,0)</f>
        <v>0</v>
      </c>
      <c r="BG113" s="141">
        <f>IF(N113="zákl. přenesená",J113,0)</f>
        <v>0</v>
      </c>
      <c r="BH113" s="141">
        <f>IF(N113="sníž. přenesená",J113,0)</f>
        <v>0</v>
      </c>
      <c r="BI113" s="141">
        <f>IF(N113="nulová",J113,0)</f>
        <v>0</v>
      </c>
      <c r="BJ113" s="16" t="s">
        <v>37</v>
      </c>
      <c r="BK113" s="141">
        <f>ROUND(I113*H113,2)</f>
        <v>0</v>
      </c>
      <c r="BL113" s="16" t="s">
        <v>176</v>
      </c>
      <c r="BM113" s="140" t="s">
        <v>737</v>
      </c>
    </row>
    <row r="114" spans="2:65" s="1" customFormat="1" ht="24.2" customHeight="1">
      <c r="B114" s="128"/>
      <c r="C114" s="129" t="s">
        <v>209</v>
      </c>
      <c r="D114" s="129" t="s">
        <v>116</v>
      </c>
      <c r="E114" s="130" t="s">
        <v>738</v>
      </c>
      <c r="F114" s="131" t="s">
        <v>739</v>
      </c>
      <c r="G114" s="132" t="s">
        <v>244</v>
      </c>
      <c r="H114" s="133">
        <v>2</v>
      </c>
      <c r="I114" s="134">
        <v>0</v>
      </c>
      <c r="J114" s="134">
        <f>ROUND(I114*H114,2)</f>
        <v>0</v>
      </c>
      <c r="K114" s="135"/>
      <c r="L114" s="29"/>
      <c r="M114" s="136" t="s">
        <v>3</v>
      </c>
      <c r="N114" s="137" t="s">
        <v>48</v>
      </c>
      <c r="O114" s="138">
        <v>1.02</v>
      </c>
      <c r="P114" s="138">
        <f>O114*H114</f>
        <v>2.04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AR114" s="140" t="s">
        <v>176</v>
      </c>
      <c r="AT114" s="140" t="s">
        <v>116</v>
      </c>
      <c r="AU114" s="140" t="s">
        <v>20</v>
      </c>
      <c r="AY114" s="16" t="s">
        <v>171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6" t="s">
        <v>37</v>
      </c>
      <c r="BK114" s="141">
        <f>ROUND(I114*H114,2)</f>
        <v>0</v>
      </c>
      <c r="BL114" s="16" t="s">
        <v>176</v>
      </c>
      <c r="BM114" s="140" t="s">
        <v>740</v>
      </c>
    </row>
    <row r="115" spans="2:65" s="1" customFormat="1">
      <c r="B115" s="29"/>
      <c r="D115" s="142" t="s">
        <v>178</v>
      </c>
      <c r="F115" s="143" t="s">
        <v>741</v>
      </c>
      <c r="L115" s="29"/>
      <c r="M115" s="144"/>
      <c r="T115" s="50"/>
      <c r="AT115" s="16" t="s">
        <v>178</v>
      </c>
      <c r="AU115" s="16" t="s">
        <v>20</v>
      </c>
    </row>
    <row r="116" spans="2:65" s="1" customFormat="1" ht="21.75" customHeight="1">
      <c r="B116" s="128"/>
      <c r="C116" s="167" t="s">
        <v>217</v>
      </c>
      <c r="D116" s="167" t="s">
        <v>122</v>
      </c>
      <c r="E116" s="168" t="s">
        <v>742</v>
      </c>
      <c r="F116" s="169" t="s">
        <v>743</v>
      </c>
      <c r="G116" s="170" t="s">
        <v>244</v>
      </c>
      <c r="H116" s="171">
        <v>2</v>
      </c>
      <c r="I116" s="172">
        <v>0</v>
      </c>
      <c r="J116" s="172">
        <f>ROUND(I116*H116,2)</f>
        <v>0</v>
      </c>
      <c r="K116" s="173"/>
      <c r="L116" s="174"/>
      <c r="M116" s="175" t="s">
        <v>3</v>
      </c>
      <c r="N116" s="176" t="s">
        <v>48</v>
      </c>
      <c r="O116" s="138">
        <v>0</v>
      </c>
      <c r="P116" s="138">
        <f>O116*H116</f>
        <v>0</v>
      </c>
      <c r="Q116" s="138">
        <v>4.5659999999999999E-2</v>
      </c>
      <c r="R116" s="138">
        <f>Q116*H116</f>
        <v>9.1319999999999998E-2</v>
      </c>
      <c r="S116" s="138">
        <v>0</v>
      </c>
      <c r="T116" s="139">
        <f>S116*H116</f>
        <v>0</v>
      </c>
      <c r="AR116" s="140" t="s">
        <v>223</v>
      </c>
      <c r="AT116" s="140" t="s">
        <v>122</v>
      </c>
      <c r="AU116" s="140" t="s">
        <v>20</v>
      </c>
      <c r="AY116" s="16" t="s">
        <v>171</v>
      </c>
      <c r="BE116" s="141">
        <f>IF(N116="základní",J116,0)</f>
        <v>0</v>
      </c>
      <c r="BF116" s="141">
        <f>IF(N116="snížená",J116,0)</f>
        <v>0</v>
      </c>
      <c r="BG116" s="141">
        <f>IF(N116="zákl. přenesená",J116,0)</f>
        <v>0</v>
      </c>
      <c r="BH116" s="141">
        <f>IF(N116="sníž. přenesená",J116,0)</f>
        <v>0</v>
      </c>
      <c r="BI116" s="141">
        <f>IF(N116="nulová",J116,0)</f>
        <v>0</v>
      </c>
      <c r="BJ116" s="16" t="s">
        <v>37</v>
      </c>
      <c r="BK116" s="141">
        <f>ROUND(I116*H116,2)</f>
        <v>0</v>
      </c>
      <c r="BL116" s="16" t="s">
        <v>176</v>
      </c>
      <c r="BM116" s="140" t="s">
        <v>744</v>
      </c>
    </row>
    <row r="117" spans="2:65" s="1" customFormat="1" ht="117">
      <c r="B117" s="29"/>
      <c r="D117" s="146" t="s">
        <v>134</v>
      </c>
      <c r="F117" s="158" t="s">
        <v>745</v>
      </c>
      <c r="L117" s="29"/>
      <c r="M117" s="144"/>
      <c r="T117" s="50"/>
      <c r="AT117" s="16" t="s">
        <v>134</v>
      </c>
      <c r="AU117" s="16" t="s">
        <v>20</v>
      </c>
    </row>
    <row r="118" spans="2:65" s="1" customFormat="1" ht="37.9" customHeight="1">
      <c r="B118" s="128"/>
      <c r="C118" s="129" t="s">
        <v>223</v>
      </c>
      <c r="D118" s="129" t="s">
        <v>116</v>
      </c>
      <c r="E118" s="130" t="s">
        <v>746</v>
      </c>
      <c r="F118" s="131" t="s">
        <v>747</v>
      </c>
      <c r="G118" s="132" t="s">
        <v>231</v>
      </c>
      <c r="H118" s="133">
        <v>234</v>
      </c>
      <c r="I118" s="134">
        <v>0</v>
      </c>
      <c r="J118" s="134">
        <f>ROUND(I118*H118,2)</f>
        <v>0</v>
      </c>
      <c r="K118" s="135"/>
      <c r="L118" s="29"/>
      <c r="M118" s="136" t="s">
        <v>3</v>
      </c>
      <c r="N118" s="137" t="s">
        <v>48</v>
      </c>
      <c r="O118" s="138">
        <v>0.78200000000000003</v>
      </c>
      <c r="P118" s="138">
        <f>O118*H118</f>
        <v>182.988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176</v>
      </c>
      <c r="AT118" s="140" t="s">
        <v>116</v>
      </c>
      <c r="AU118" s="140" t="s">
        <v>20</v>
      </c>
      <c r="AY118" s="16" t="s">
        <v>171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6" t="s">
        <v>37</v>
      </c>
      <c r="BK118" s="141">
        <f>ROUND(I118*H118,2)</f>
        <v>0</v>
      </c>
      <c r="BL118" s="16" t="s">
        <v>176</v>
      </c>
      <c r="BM118" s="140" t="s">
        <v>748</v>
      </c>
    </row>
    <row r="119" spans="2:65" s="1" customFormat="1">
      <c r="B119" s="29"/>
      <c r="D119" s="142" t="s">
        <v>178</v>
      </c>
      <c r="F119" s="143" t="s">
        <v>749</v>
      </c>
      <c r="L119" s="29"/>
      <c r="M119" s="144"/>
      <c r="T119" s="50"/>
      <c r="AT119" s="16" t="s">
        <v>178</v>
      </c>
      <c r="AU119" s="16" t="s">
        <v>20</v>
      </c>
    </row>
    <row r="120" spans="2:65" s="1" customFormat="1" ht="44.25" customHeight="1">
      <c r="B120" s="128"/>
      <c r="C120" s="167" t="s">
        <v>228</v>
      </c>
      <c r="D120" s="167" t="s">
        <v>122</v>
      </c>
      <c r="E120" s="168" t="s">
        <v>750</v>
      </c>
      <c r="F120" s="169" t="s">
        <v>751</v>
      </c>
      <c r="G120" s="170" t="s">
        <v>244</v>
      </c>
      <c r="H120" s="171">
        <v>94</v>
      </c>
      <c r="I120" s="172">
        <v>0</v>
      </c>
      <c r="J120" s="172">
        <f>ROUND(I120*H120,2)</f>
        <v>0</v>
      </c>
      <c r="K120" s="173"/>
      <c r="L120" s="174"/>
      <c r="M120" s="175" t="s">
        <v>3</v>
      </c>
      <c r="N120" s="176" t="s">
        <v>48</v>
      </c>
      <c r="O120" s="138">
        <v>0</v>
      </c>
      <c r="P120" s="138">
        <f>O120*H120</f>
        <v>0</v>
      </c>
      <c r="Q120" s="138">
        <v>1.4999999999999999E-2</v>
      </c>
      <c r="R120" s="138">
        <f>Q120*H120</f>
        <v>1.41</v>
      </c>
      <c r="S120" s="138">
        <v>0</v>
      </c>
      <c r="T120" s="139">
        <f>S120*H120</f>
        <v>0</v>
      </c>
      <c r="AR120" s="140" t="s">
        <v>223</v>
      </c>
      <c r="AT120" s="140" t="s">
        <v>122</v>
      </c>
      <c r="AU120" s="140" t="s">
        <v>20</v>
      </c>
      <c r="AY120" s="16" t="s">
        <v>171</v>
      </c>
      <c r="BE120" s="141">
        <f>IF(N120="základní",J120,0)</f>
        <v>0</v>
      </c>
      <c r="BF120" s="141">
        <f>IF(N120="snížená",J120,0)</f>
        <v>0</v>
      </c>
      <c r="BG120" s="141">
        <f>IF(N120="zákl. přenesená",J120,0)</f>
        <v>0</v>
      </c>
      <c r="BH120" s="141">
        <f>IF(N120="sníž. přenesená",J120,0)</f>
        <v>0</v>
      </c>
      <c r="BI120" s="141">
        <f>IF(N120="nulová",J120,0)</f>
        <v>0</v>
      </c>
      <c r="BJ120" s="16" t="s">
        <v>37</v>
      </c>
      <c r="BK120" s="141">
        <f>ROUND(I120*H120,2)</f>
        <v>0</v>
      </c>
      <c r="BL120" s="16" t="s">
        <v>176</v>
      </c>
      <c r="BM120" s="140" t="s">
        <v>752</v>
      </c>
    </row>
    <row r="121" spans="2:65" s="1" customFormat="1" ht="68.25">
      <c r="B121" s="29"/>
      <c r="D121" s="146" t="s">
        <v>134</v>
      </c>
      <c r="F121" s="158" t="s">
        <v>753</v>
      </c>
      <c r="L121" s="29"/>
      <c r="M121" s="144"/>
      <c r="T121" s="50"/>
      <c r="AT121" s="16" t="s">
        <v>134</v>
      </c>
      <c r="AU121" s="16" t="s">
        <v>20</v>
      </c>
    </row>
    <row r="122" spans="2:65" s="12" customFormat="1">
      <c r="B122" s="145"/>
      <c r="D122" s="146" t="s">
        <v>180</v>
      </c>
      <c r="F122" s="148" t="s">
        <v>754</v>
      </c>
      <c r="H122" s="149">
        <v>94</v>
      </c>
      <c r="L122" s="145"/>
      <c r="M122" s="150"/>
      <c r="T122" s="151"/>
      <c r="AT122" s="147" t="s">
        <v>180</v>
      </c>
      <c r="AU122" s="147" t="s">
        <v>20</v>
      </c>
      <c r="AV122" s="12" t="s">
        <v>20</v>
      </c>
      <c r="AW122" s="12" t="s">
        <v>4</v>
      </c>
      <c r="AX122" s="12" t="s">
        <v>37</v>
      </c>
      <c r="AY122" s="147" t="s">
        <v>171</v>
      </c>
    </row>
    <row r="123" spans="2:65" s="1" customFormat="1" ht="21.75" customHeight="1">
      <c r="B123" s="128"/>
      <c r="C123" s="167" t="s">
        <v>236</v>
      </c>
      <c r="D123" s="167" t="s">
        <v>122</v>
      </c>
      <c r="E123" s="168" t="s">
        <v>755</v>
      </c>
      <c r="F123" s="169" t="s">
        <v>756</v>
      </c>
      <c r="G123" s="170" t="s">
        <v>757</v>
      </c>
      <c r="H123" s="171">
        <v>282</v>
      </c>
      <c r="I123" s="172">
        <v>0</v>
      </c>
      <c r="J123" s="172">
        <f>ROUND(I123*H123,2)</f>
        <v>0</v>
      </c>
      <c r="K123" s="173"/>
      <c r="L123" s="174"/>
      <c r="M123" s="175" t="s">
        <v>3</v>
      </c>
      <c r="N123" s="176" t="s">
        <v>48</v>
      </c>
      <c r="O123" s="138">
        <v>0</v>
      </c>
      <c r="P123" s="138">
        <f>O123*H123</f>
        <v>0</v>
      </c>
      <c r="Q123" s="138">
        <v>1.4999999999999999E-4</v>
      </c>
      <c r="R123" s="138">
        <f>Q123*H123</f>
        <v>4.2299999999999997E-2</v>
      </c>
      <c r="S123" s="138">
        <v>0</v>
      </c>
      <c r="T123" s="139">
        <f>S123*H123</f>
        <v>0</v>
      </c>
      <c r="AR123" s="140" t="s">
        <v>223</v>
      </c>
      <c r="AT123" s="140" t="s">
        <v>122</v>
      </c>
      <c r="AU123" s="140" t="s">
        <v>20</v>
      </c>
      <c r="AY123" s="16" t="s">
        <v>171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37</v>
      </c>
      <c r="BK123" s="141">
        <f>ROUND(I123*H123,2)</f>
        <v>0</v>
      </c>
      <c r="BL123" s="16" t="s">
        <v>176</v>
      </c>
      <c r="BM123" s="140" t="s">
        <v>758</v>
      </c>
    </row>
    <row r="124" spans="2:65" s="11" customFormat="1" ht="22.9" customHeight="1">
      <c r="B124" s="117"/>
      <c r="D124" s="118" t="s">
        <v>76</v>
      </c>
      <c r="E124" s="126" t="s">
        <v>201</v>
      </c>
      <c r="F124" s="126" t="s">
        <v>655</v>
      </c>
      <c r="J124" s="127">
        <f>BK124</f>
        <v>0</v>
      </c>
      <c r="L124" s="117"/>
      <c r="M124" s="121"/>
      <c r="P124" s="122">
        <f>SUM(P125:P130)</f>
        <v>69.74799999999999</v>
      </c>
      <c r="R124" s="122">
        <f>SUM(R125:R130)</f>
        <v>25.049120000000002</v>
      </c>
      <c r="T124" s="123">
        <f>SUM(T125:T130)</f>
        <v>0</v>
      </c>
      <c r="AR124" s="118" t="s">
        <v>37</v>
      </c>
      <c r="AT124" s="124" t="s">
        <v>76</v>
      </c>
      <c r="AU124" s="124" t="s">
        <v>37</v>
      </c>
      <c r="AY124" s="118" t="s">
        <v>171</v>
      </c>
      <c r="BK124" s="125">
        <f>SUM(BK125:BK130)</f>
        <v>0</v>
      </c>
    </row>
    <row r="125" spans="2:65" s="1" customFormat="1" ht="66.75" customHeight="1">
      <c r="B125" s="128"/>
      <c r="C125" s="129" t="s">
        <v>241</v>
      </c>
      <c r="D125" s="129" t="s">
        <v>116</v>
      </c>
      <c r="E125" s="130" t="s">
        <v>759</v>
      </c>
      <c r="F125" s="131" t="s">
        <v>760</v>
      </c>
      <c r="G125" s="132" t="s">
        <v>175</v>
      </c>
      <c r="H125" s="133">
        <v>94</v>
      </c>
      <c r="I125" s="134">
        <v>0</v>
      </c>
      <c r="J125" s="134">
        <f>ROUND(I125*H125,2)</f>
        <v>0</v>
      </c>
      <c r="K125" s="135"/>
      <c r="L125" s="29"/>
      <c r="M125" s="136" t="s">
        <v>3</v>
      </c>
      <c r="N125" s="137" t="s">
        <v>48</v>
      </c>
      <c r="O125" s="138">
        <v>2.1999999999999999E-2</v>
      </c>
      <c r="P125" s="138">
        <f>O125*H125</f>
        <v>2.0680000000000001</v>
      </c>
      <c r="Q125" s="138">
        <v>0.17726</v>
      </c>
      <c r="R125" s="138">
        <f>Q125*H125</f>
        <v>16.66244</v>
      </c>
      <c r="S125" s="138">
        <v>0</v>
      </c>
      <c r="T125" s="139">
        <f>S125*H125</f>
        <v>0</v>
      </c>
      <c r="AR125" s="140" t="s">
        <v>176</v>
      </c>
      <c r="AT125" s="140" t="s">
        <v>116</v>
      </c>
      <c r="AU125" s="140" t="s">
        <v>20</v>
      </c>
      <c r="AY125" s="16" t="s">
        <v>171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37</v>
      </c>
      <c r="BK125" s="141">
        <f>ROUND(I125*H125,2)</f>
        <v>0</v>
      </c>
      <c r="BL125" s="16" t="s">
        <v>176</v>
      </c>
      <c r="BM125" s="140" t="s">
        <v>761</v>
      </c>
    </row>
    <row r="126" spans="2:65" s="1" customFormat="1">
      <c r="B126" s="29"/>
      <c r="D126" s="142" t="s">
        <v>178</v>
      </c>
      <c r="F126" s="143" t="s">
        <v>762</v>
      </c>
      <c r="L126" s="29"/>
      <c r="M126" s="144"/>
      <c r="T126" s="50"/>
      <c r="AT126" s="16" t="s">
        <v>178</v>
      </c>
      <c r="AU126" s="16" t="s">
        <v>20</v>
      </c>
    </row>
    <row r="127" spans="2:65" s="12" customFormat="1">
      <c r="B127" s="145"/>
      <c r="D127" s="146" t="s">
        <v>180</v>
      </c>
      <c r="E127" s="147" t="s">
        <v>3</v>
      </c>
      <c r="F127" s="148" t="s">
        <v>763</v>
      </c>
      <c r="H127" s="149">
        <v>94</v>
      </c>
      <c r="L127" s="145"/>
      <c r="M127" s="150"/>
      <c r="T127" s="151"/>
      <c r="AT127" s="147" t="s">
        <v>180</v>
      </c>
      <c r="AU127" s="147" t="s">
        <v>20</v>
      </c>
      <c r="AV127" s="12" t="s">
        <v>20</v>
      </c>
      <c r="AW127" s="12" t="s">
        <v>36</v>
      </c>
      <c r="AX127" s="12" t="s">
        <v>37</v>
      </c>
      <c r="AY127" s="147" t="s">
        <v>171</v>
      </c>
    </row>
    <row r="128" spans="2:65" s="1" customFormat="1" ht="78" customHeight="1">
      <c r="B128" s="128"/>
      <c r="C128" s="129" t="s">
        <v>248</v>
      </c>
      <c r="D128" s="129" t="s">
        <v>116</v>
      </c>
      <c r="E128" s="130" t="s">
        <v>764</v>
      </c>
      <c r="F128" s="131" t="s">
        <v>765</v>
      </c>
      <c r="G128" s="132" t="s">
        <v>175</v>
      </c>
      <c r="H128" s="133">
        <v>94</v>
      </c>
      <c r="I128" s="134">
        <v>0</v>
      </c>
      <c r="J128" s="134">
        <f>ROUND(I128*H128,2)</f>
        <v>0</v>
      </c>
      <c r="K128" s="135"/>
      <c r="L128" s="29"/>
      <c r="M128" s="136" t="s">
        <v>3</v>
      </c>
      <c r="N128" s="137" t="s">
        <v>48</v>
      </c>
      <c r="O128" s="138">
        <v>0.72</v>
      </c>
      <c r="P128" s="138">
        <f>O128*H128</f>
        <v>67.679999999999993</v>
      </c>
      <c r="Q128" s="138">
        <v>8.9219999999999994E-2</v>
      </c>
      <c r="R128" s="138">
        <f>Q128*H128</f>
        <v>8.3866800000000001</v>
      </c>
      <c r="S128" s="138">
        <v>0</v>
      </c>
      <c r="T128" s="139">
        <f>S128*H128</f>
        <v>0</v>
      </c>
      <c r="AR128" s="140" t="s">
        <v>176</v>
      </c>
      <c r="AT128" s="140" t="s">
        <v>116</v>
      </c>
      <c r="AU128" s="140" t="s">
        <v>20</v>
      </c>
      <c r="AY128" s="16" t="s">
        <v>171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37</v>
      </c>
      <c r="BK128" s="141">
        <f>ROUND(I128*H128,2)</f>
        <v>0</v>
      </c>
      <c r="BL128" s="16" t="s">
        <v>176</v>
      </c>
      <c r="BM128" s="140" t="s">
        <v>766</v>
      </c>
    </row>
    <row r="129" spans="2:65" s="1" customFormat="1">
      <c r="B129" s="29"/>
      <c r="D129" s="142" t="s">
        <v>178</v>
      </c>
      <c r="F129" s="143" t="s">
        <v>767</v>
      </c>
      <c r="L129" s="29"/>
      <c r="M129" s="144"/>
      <c r="T129" s="50"/>
      <c r="AT129" s="16" t="s">
        <v>178</v>
      </c>
      <c r="AU129" s="16" t="s">
        <v>20</v>
      </c>
    </row>
    <row r="130" spans="2:65" s="12" customFormat="1">
      <c r="B130" s="145"/>
      <c r="D130" s="146" t="s">
        <v>180</v>
      </c>
      <c r="E130" s="147" t="s">
        <v>3</v>
      </c>
      <c r="F130" s="148" t="s">
        <v>768</v>
      </c>
      <c r="H130" s="149">
        <v>94</v>
      </c>
      <c r="L130" s="145"/>
      <c r="M130" s="150"/>
      <c r="T130" s="151"/>
      <c r="AT130" s="147" t="s">
        <v>180</v>
      </c>
      <c r="AU130" s="147" t="s">
        <v>20</v>
      </c>
      <c r="AV130" s="12" t="s">
        <v>20</v>
      </c>
      <c r="AW130" s="12" t="s">
        <v>36</v>
      </c>
      <c r="AX130" s="12" t="s">
        <v>37</v>
      </c>
      <c r="AY130" s="147" t="s">
        <v>171</v>
      </c>
    </row>
    <row r="131" spans="2:65" s="11" customFormat="1" ht="22.9" customHeight="1">
      <c r="B131" s="117"/>
      <c r="D131" s="118" t="s">
        <v>76</v>
      </c>
      <c r="E131" s="126" t="s">
        <v>228</v>
      </c>
      <c r="F131" s="126" t="s">
        <v>235</v>
      </c>
      <c r="J131" s="127">
        <f>BK131</f>
        <v>0</v>
      </c>
      <c r="L131" s="117"/>
      <c r="M131" s="121"/>
      <c r="P131" s="122">
        <f>SUM(P132:P136)</f>
        <v>26.29</v>
      </c>
      <c r="R131" s="122">
        <f>SUM(R132:R136)</f>
        <v>17.386600000000001</v>
      </c>
      <c r="T131" s="123">
        <f>SUM(T132:T136)</f>
        <v>0</v>
      </c>
      <c r="AR131" s="118" t="s">
        <v>37</v>
      </c>
      <c r="AT131" s="124" t="s">
        <v>76</v>
      </c>
      <c r="AU131" s="124" t="s">
        <v>37</v>
      </c>
      <c r="AY131" s="118" t="s">
        <v>171</v>
      </c>
      <c r="BK131" s="125">
        <f>SUM(BK132:BK136)</f>
        <v>0</v>
      </c>
    </row>
    <row r="132" spans="2:65" s="1" customFormat="1" ht="49.15" customHeight="1">
      <c r="B132" s="128"/>
      <c r="C132" s="129" t="s">
        <v>253</v>
      </c>
      <c r="D132" s="129" t="s">
        <v>116</v>
      </c>
      <c r="E132" s="130" t="s">
        <v>769</v>
      </c>
      <c r="F132" s="131" t="s">
        <v>770</v>
      </c>
      <c r="G132" s="132" t="s">
        <v>231</v>
      </c>
      <c r="H132" s="133">
        <v>110</v>
      </c>
      <c r="I132" s="134">
        <v>0</v>
      </c>
      <c r="J132" s="134">
        <f>ROUND(I132*H132,2)</f>
        <v>0</v>
      </c>
      <c r="K132" s="135"/>
      <c r="L132" s="29"/>
      <c r="M132" s="136" t="s">
        <v>3</v>
      </c>
      <c r="N132" s="137" t="s">
        <v>48</v>
      </c>
      <c r="O132" s="138">
        <v>0.23899999999999999</v>
      </c>
      <c r="P132" s="138">
        <f>O132*H132</f>
        <v>26.29</v>
      </c>
      <c r="Q132" s="138">
        <v>0.1295</v>
      </c>
      <c r="R132" s="138">
        <f>Q132*H132</f>
        <v>14.245000000000001</v>
      </c>
      <c r="S132" s="138">
        <v>0</v>
      </c>
      <c r="T132" s="139">
        <f>S132*H132</f>
        <v>0</v>
      </c>
      <c r="AR132" s="140" t="s">
        <v>176</v>
      </c>
      <c r="AT132" s="140" t="s">
        <v>116</v>
      </c>
      <c r="AU132" s="140" t="s">
        <v>20</v>
      </c>
      <c r="AY132" s="16" t="s">
        <v>171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37</v>
      </c>
      <c r="BK132" s="141">
        <f>ROUND(I132*H132,2)</f>
        <v>0</v>
      </c>
      <c r="BL132" s="16" t="s">
        <v>176</v>
      </c>
      <c r="BM132" s="140" t="s">
        <v>771</v>
      </c>
    </row>
    <row r="133" spans="2:65" s="1" customFormat="1">
      <c r="B133" s="29"/>
      <c r="D133" s="142" t="s">
        <v>178</v>
      </c>
      <c r="F133" s="143" t="s">
        <v>772</v>
      </c>
      <c r="L133" s="29"/>
      <c r="M133" s="144"/>
      <c r="T133" s="50"/>
      <c r="AT133" s="16" t="s">
        <v>178</v>
      </c>
      <c r="AU133" s="16" t="s">
        <v>20</v>
      </c>
    </row>
    <row r="134" spans="2:65" s="12" customFormat="1">
      <c r="B134" s="145"/>
      <c r="D134" s="146" t="s">
        <v>180</v>
      </c>
      <c r="E134" s="147" t="s">
        <v>3</v>
      </c>
      <c r="F134" s="148" t="s">
        <v>773</v>
      </c>
      <c r="H134" s="149">
        <v>110</v>
      </c>
      <c r="L134" s="145"/>
      <c r="M134" s="150"/>
      <c r="T134" s="151"/>
      <c r="AT134" s="147" t="s">
        <v>180</v>
      </c>
      <c r="AU134" s="147" t="s">
        <v>20</v>
      </c>
      <c r="AV134" s="12" t="s">
        <v>20</v>
      </c>
      <c r="AW134" s="12" t="s">
        <v>36</v>
      </c>
      <c r="AX134" s="12" t="s">
        <v>37</v>
      </c>
      <c r="AY134" s="147" t="s">
        <v>171</v>
      </c>
    </row>
    <row r="135" spans="2:65" s="1" customFormat="1" ht="16.5" customHeight="1">
      <c r="B135" s="128"/>
      <c r="C135" s="167" t="s">
        <v>259</v>
      </c>
      <c r="D135" s="167" t="s">
        <v>122</v>
      </c>
      <c r="E135" s="168" t="s">
        <v>774</v>
      </c>
      <c r="F135" s="169" t="s">
        <v>775</v>
      </c>
      <c r="G135" s="170" t="s">
        <v>231</v>
      </c>
      <c r="H135" s="171">
        <v>112.2</v>
      </c>
      <c r="I135" s="172">
        <v>0</v>
      </c>
      <c r="J135" s="172">
        <f>ROUND(I135*H135,2)</f>
        <v>0</v>
      </c>
      <c r="K135" s="173"/>
      <c r="L135" s="174"/>
      <c r="M135" s="175" t="s">
        <v>3</v>
      </c>
      <c r="N135" s="176" t="s">
        <v>48</v>
      </c>
      <c r="O135" s="138">
        <v>0</v>
      </c>
      <c r="P135" s="138">
        <f>O135*H135</f>
        <v>0</v>
      </c>
      <c r="Q135" s="138">
        <v>2.8000000000000001E-2</v>
      </c>
      <c r="R135" s="138">
        <f>Q135*H135</f>
        <v>3.1415999999999999</v>
      </c>
      <c r="S135" s="138">
        <v>0</v>
      </c>
      <c r="T135" s="139">
        <f>S135*H135</f>
        <v>0</v>
      </c>
      <c r="AR135" s="140" t="s">
        <v>223</v>
      </c>
      <c r="AT135" s="140" t="s">
        <v>122</v>
      </c>
      <c r="AU135" s="140" t="s">
        <v>20</v>
      </c>
      <c r="AY135" s="16" t="s">
        <v>171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37</v>
      </c>
      <c r="BK135" s="141">
        <f>ROUND(I135*H135,2)</f>
        <v>0</v>
      </c>
      <c r="BL135" s="16" t="s">
        <v>176</v>
      </c>
      <c r="BM135" s="140" t="s">
        <v>776</v>
      </c>
    </row>
    <row r="136" spans="2:65" s="12" customFormat="1">
      <c r="B136" s="145"/>
      <c r="D136" s="146" t="s">
        <v>180</v>
      </c>
      <c r="F136" s="148" t="s">
        <v>777</v>
      </c>
      <c r="H136" s="149">
        <v>112.2</v>
      </c>
      <c r="L136" s="145"/>
      <c r="M136" s="150"/>
      <c r="T136" s="151"/>
      <c r="AT136" s="147" t="s">
        <v>180</v>
      </c>
      <c r="AU136" s="147" t="s">
        <v>20</v>
      </c>
      <c r="AV136" s="12" t="s">
        <v>20</v>
      </c>
      <c r="AW136" s="12" t="s">
        <v>4</v>
      </c>
      <c r="AX136" s="12" t="s">
        <v>37</v>
      </c>
      <c r="AY136" s="147" t="s">
        <v>171</v>
      </c>
    </row>
    <row r="137" spans="2:65" s="11" customFormat="1" ht="22.9" customHeight="1">
      <c r="B137" s="117"/>
      <c r="D137" s="118" t="s">
        <v>76</v>
      </c>
      <c r="E137" s="126" t="s">
        <v>543</v>
      </c>
      <c r="F137" s="126" t="s">
        <v>544</v>
      </c>
      <c r="J137" s="127">
        <f>BK137</f>
        <v>0</v>
      </c>
      <c r="L137" s="117"/>
      <c r="M137" s="121"/>
      <c r="P137" s="122">
        <f>SUM(P138:P145)</f>
        <v>97.369620000000012</v>
      </c>
      <c r="R137" s="122">
        <f>SUM(R138:R145)</f>
        <v>0</v>
      </c>
      <c r="T137" s="123">
        <f>SUM(T138:T145)</f>
        <v>0</v>
      </c>
      <c r="AR137" s="118" t="s">
        <v>37</v>
      </c>
      <c r="AT137" s="124" t="s">
        <v>76</v>
      </c>
      <c r="AU137" s="124" t="s">
        <v>37</v>
      </c>
      <c r="AY137" s="118" t="s">
        <v>171</v>
      </c>
      <c r="BK137" s="125">
        <f>SUM(BK138:BK145)</f>
        <v>0</v>
      </c>
    </row>
    <row r="138" spans="2:65" s="1" customFormat="1" ht="37.9" customHeight="1">
      <c r="B138" s="128"/>
      <c r="C138" s="129" t="s">
        <v>9</v>
      </c>
      <c r="D138" s="129" t="s">
        <v>116</v>
      </c>
      <c r="E138" s="130" t="s">
        <v>778</v>
      </c>
      <c r="F138" s="131" t="s">
        <v>779</v>
      </c>
      <c r="G138" s="132" t="s">
        <v>275</v>
      </c>
      <c r="H138" s="133">
        <v>66.876000000000005</v>
      </c>
      <c r="I138" s="134">
        <v>0</v>
      </c>
      <c r="J138" s="134">
        <f>ROUND(I138*H138,2)</f>
        <v>0</v>
      </c>
      <c r="K138" s="135"/>
      <c r="L138" s="29"/>
      <c r="M138" s="136" t="s">
        <v>3</v>
      </c>
      <c r="N138" s="137" t="s">
        <v>48</v>
      </c>
      <c r="O138" s="138">
        <v>1.27</v>
      </c>
      <c r="P138" s="138">
        <f>O138*H138</f>
        <v>84.932520000000011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176</v>
      </c>
      <c r="AT138" s="140" t="s">
        <v>116</v>
      </c>
      <c r="AU138" s="140" t="s">
        <v>20</v>
      </c>
      <c r="AY138" s="16" t="s">
        <v>171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37</v>
      </c>
      <c r="BK138" s="141">
        <f>ROUND(I138*H138,2)</f>
        <v>0</v>
      </c>
      <c r="BL138" s="16" t="s">
        <v>176</v>
      </c>
      <c r="BM138" s="140" t="s">
        <v>780</v>
      </c>
    </row>
    <row r="139" spans="2:65" s="1" customFormat="1">
      <c r="B139" s="29"/>
      <c r="D139" s="142" t="s">
        <v>178</v>
      </c>
      <c r="F139" s="143" t="s">
        <v>781</v>
      </c>
      <c r="L139" s="29"/>
      <c r="M139" s="144"/>
      <c r="T139" s="50"/>
      <c r="AT139" s="16" t="s">
        <v>178</v>
      </c>
      <c r="AU139" s="16" t="s">
        <v>20</v>
      </c>
    </row>
    <row r="140" spans="2:65" s="12" customFormat="1">
      <c r="B140" s="145"/>
      <c r="D140" s="146" t="s">
        <v>180</v>
      </c>
      <c r="E140" s="147" t="s">
        <v>3</v>
      </c>
      <c r="F140" s="148" t="s">
        <v>782</v>
      </c>
      <c r="H140" s="149">
        <v>24.44</v>
      </c>
      <c r="L140" s="145"/>
      <c r="M140" s="150"/>
      <c r="T140" s="151"/>
      <c r="AT140" s="147" t="s">
        <v>180</v>
      </c>
      <c r="AU140" s="147" t="s">
        <v>20</v>
      </c>
      <c r="AV140" s="12" t="s">
        <v>20</v>
      </c>
      <c r="AW140" s="12" t="s">
        <v>36</v>
      </c>
      <c r="AX140" s="12" t="s">
        <v>77</v>
      </c>
      <c r="AY140" s="147" t="s">
        <v>171</v>
      </c>
    </row>
    <row r="141" spans="2:65" s="12" customFormat="1">
      <c r="B141" s="145"/>
      <c r="D141" s="146" t="s">
        <v>180</v>
      </c>
      <c r="E141" s="147" t="s">
        <v>3</v>
      </c>
      <c r="F141" s="148" t="s">
        <v>783</v>
      </c>
      <c r="H141" s="149">
        <v>17.387</v>
      </c>
      <c r="L141" s="145"/>
      <c r="M141" s="150"/>
      <c r="T141" s="151"/>
      <c r="AT141" s="147" t="s">
        <v>180</v>
      </c>
      <c r="AU141" s="147" t="s">
        <v>20</v>
      </c>
      <c r="AV141" s="12" t="s">
        <v>20</v>
      </c>
      <c r="AW141" s="12" t="s">
        <v>36</v>
      </c>
      <c r="AX141" s="12" t="s">
        <v>77</v>
      </c>
      <c r="AY141" s="147" t="s">
        <v>171</v>
      </c>
    </row>
    <row r="142" spans="2:65" s="12" customFormat="1">
      <c r="B142" s="145"/>
      <c r="D142" s="146" t="s">
        <v>180</v>
      </c>
      <c r="E142" s="147" t="s">
        <v>3</v>
      </c>
      <c r="F142" s="148" t="s">
        <v>784</v>
      </c>
      <c r="H142" s="149">
        <v>25.048999999999999</v>
      </c>
      <c r="L142" s="145"/>
      <c r="M142" s="150"/>
      <c r="T142" s="151"/>
      <c r="AT142" s="147" t="s">
        <v>180</v>
      </c>
      <c r="AU142" s="147" t="s">
        <v>20</v>
      </c>
      <c r="AV142" s="12" t="s">
        <v>20</v>
      </c>
      <c r="AW142" s="12" t="s">
        <v>36</v>
      </c>
      <c r="AX142" s="12" t="s">
        <v>77</v>
      </c>
      <c r="AY142" s="147" t="s">
        <v>171</v>
      </c>
    </row>
    <row r="143" spans="2:65" s="13" customFormat="1">
      <c r="B143" s="152"/>
      <c r="D143" s="146" t="s">
        <v>180</v>
      </c>
      <c r="E143" s="153" t="s">
        <v>3</v>
      </c>
      <c r="F143" s="154" t="s">
        <v>188</v>
      </c>
      <c r="H143" s="155">
        <v>66.876000000000005</v>
      </c>
      <c r="L143" s="152"/>
      <c r="M143" s="156"/>
      <c r="T143" s="157"/>
      <c r="AT143" s="153" t="s">
        <v>180</v>
      </c>
      <c r="AU143" s="153" t="s">
        <v>20</v>
      </c>
      <c r="AV143" s="13" t="s">
        <v>176</v>
      </c>
      <c r="AW143" s="13" t="s">
        <v>36</v>
      </c>
      <c r="AX143" s="13" t="s">
        <v>37</v>
      </c>
      <c r="AY143" s="153" t="s">
        <v>171</v>
      </c>
    </row>
    <row r="144" spans="2:65" s="1" customFormat="1" ht="55.5" customHeight="1">
      <c r="B144" s="128"/>
      <c r="C144" s="129" t="s">
        <v>272</v>
      </c>
      <c r="D144" s="129" t="s">
        <v>116</v>
      </c>
      <c r="E144" s="130" t="s">
        <v>785</v>
      </c>
      <c r="F144" s="131" t="s">
        <v>786</v>
      </c>
      <c r="G144" s="132" t="s">
        <v>275</v>
      </c>
      <c r="H144" s="133">
        <v>19.134</v>
      </c>
      <c r="I144" s="134">
        <v>0</v>
      </c>
      <c r="J144" s="134">
        <f>ROUND(I144*H144,2)</f>
        <v>0</v>
      </c>
      <c r="K144" s="135"/>
      <c r="L144" s="29"/>
      <c r="M144" s="136" t="s">
        <v>3</v>
      </c>
      <c r="N144" s="137" t="s">
        <v>48</v>
      </c>
      <c r="O144" s="138">
        <v>0.65</v>
      </c>
      <c r="P144" s="138">
        <f>O144*H144</f>
        <v>12.437100000000001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176</v>
      </c>
      <c r="AT144" s="140" t="s">
        <v>116</v>
      </c>
      <c r="AU144" s="140" t="s">
        <v>20</v>
      </c>
      <c r="AY144" s="16" t="s">
        <v>171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6" t="s">
        <v>37</v>
      </c>
      <c r="BK144" s="141">
        <f>ROUND(I144*H144,2)</f>
        <v>0</v>
      </c>
      <c r="BL144" s="16" t="s">
        <v>176</v>
      </c>
      <c r="BM144" s="140" t="s">
        <v>787</v>
      </c>
    </row>
    <row r="145" spans="2:65" s="1" customFormat="1">
      <c r="B145" s="29"/>
      <c r="D145" s="142" t="s">
        <v>178</v>
      </c>
      <c r="F145" s="143" t="s">
        <v>788</v>
      </c>
      <c r="L145" s="29"/>
      <c r="M145" s="144"/>
      <c r="T145" s="50"/>
      <c r="AT145" s="16" t="s">
        <v>178</v>
      </c>
      <c r="AU145" s="16" t="s">
        <v>20</v>
      </c>
    </row>
    <row r="146" spans="2:65" s="11" customFormat="1" ht="25.9" customHeight="1">
      <c r="B146" s="117"/>
      <c r="D146" s="118" t="s">
        <v>76</v>
      </c>
      <c r="E146" s="119" t="s">
        <v>344</v>
      </c>
      <c r="F146" s="119" t="s">
        <v>345</v>
      </c>
      <c r="J146" s="120">
        <f>BK146</f>
        <v>0</v>
      </c>
      <c r="L146" s="117"/>
      <c r="M146" s="121"/>
      <c r="P146" s="122">
        <f>P147+P151+P155+P162+P169</f>
        <v>0</v>
      </c>
      <c r="R146" s="122">
        <f>R147+R151+R155+R162+R169</f>
        <v>0</v>
      </c>
      <c r="T146" s="123">
        <f>T147+T151+T155+T162+T169</f>
        <v>0</v>
      </c>
      <c r="AR146" s="118" t="s">
        <v>201</v>
      </c>
      <c r="AT146" s="124" t="s">
        <v>76</v>
      </c>
      <c r="AU146" s="124" t="s">
        <v>77</v>
      </c>
      <c r="AY146" s="118" t="s">
        <v>171</v>
      </c>
      <c r="BK146" s="125">
        <f>BK147+BK151+BK155+BK162+BK169</f>
        <v>0</v>
      </c>
    </row>
    <row r="147" spans="2:65" s="11" customFormat="1" ht="22.9" customHeight="1">
      <c r="B147" s="117"/>
      <c r="D147" s="118" t="s">
        <v>76</v>
      </c>
      <c r="E147" s="126" t="s">
        <v>346</v>
      </c>
      <c r="F147" s="126" t="s">
        <v>347</v>
      </c>
      <c r="J147" s="127">
        <f>BK147</f>
        <v>0</v>
      </c>
      <c r="L147" s="117"/>
      <c r="M147" s="121"/>
      <c r="P147" s="122">
        <f>SUM(P148:P150)</f>
        <v>0</v>
      </c>
      <c r="R147" s="122">
        <f>SUM(R148:R150)</f>
        <v>0</v>
      </c>
      <c r="T147" s="123">
        <f>SUM(T148:T150)</f>
        <v>0</v>
      </c>
      <c r="AR147" s="118" t="s">
        <v>201</v>
      </c>
      <c r="AT147" s="124" t="s">
        <v>76</v>
      </c>
      <c r="AU147" s="124" t="s">
        <v>37</v>
      </c>
      <c r="AY147" s="118" t="s">
        <v>171</v>
      </c>
      <c r="BK147" s="125">
        <f>SUM(BK148:BK150)</f>
        <v>0</v>
      </c>
    </row>
    <row r="148" spans="2:65" s="1" customFormat="1" ht="16.5" customHeight="1">
      <c r="B148" s="128"/>
      <c r="C148" s="129" t="s">
        <v>279</v>
      </c>
      <c r="D148" s="129" t="s">
        <v>116</v>
      </c>
      <c r="E148" s="130" t="s">
        <v>349</v>
      </c>
      <c r="F148" s="131" t="s">
        <v>347</v>
      </c>
      <c r="G148" s="132" t="s">
        <v>350</v>
      </c>
      <c r="H148" s="133">
        <v>1</v>
      </c>
      <c r="I148" s="134">
        <v>0</v>
      </c>
      <c r="J148" s="134">
        <f>ROUND(I148*H148,2)</f>
        <v>0</v>
      </c>
      <c r="K148" s="135"/>
      <c r="L148" s="29"/>
      <c r="M148" s="136" t="s">
        <v>3</v>
      </c>
      <c r="N148" s="137" t="s">
        <v>48</v>
      </c>
      <c r="O148" s="138">
        <v>0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351</v>
      </c>
      <c r="AT148" s="140" t="s">
        <v>116</v>
      </c>
      <c r="AU148" s="140" t="s">
        <v>20</v>
      </c>
      <c r="AY148" s="16" t="s">
        <v>171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37</v>
      </c>
      <c r="BK148" s="141">
        <f>ROUND(I148*H148,2)</f>
        <v>0</v>
      </c>
      <c r="BL148" s="16" t="s">
        <v>351</v>
      </c>
      <c r="BM148" s="140" t="s">
        <v>789</v>
      </c>
    </row>
    <row r="149" spans="2:65" s="1" customFormat="1">
      <c r="B149" s="29"/>
      <c r="D149" s="142" t="s">
        <v>178</v>
      </c>
      <c r="F149" s="143" t="s">
        <v>353</v>
      </c>
      <c r="L149" s="29"/>
      <c r="M149" s="144"/>
      <c r="T149" s="50"/>
      <c r="AT149" s="16" t="s">
        <v>178</v>
      </c>
      <c r="AU149" s="16" t="s">
        <v>20</v>
      </c>
    </row>
    <row r="150" spans="2:65" s="1" customFormat="1" ht="58.5">
      <c r="B150" s="29"/>
      <c r="D150" s="146" t="s">
        <v>134</v>
      </c>
      <c r="F150" s="158" t="s">
        <v>354</v>
      </c>
      <c r="L150" s="29"/>
      <c r="M150" s="144"/>
      <c r="T150" s="50"/>
      <c r="AT150" s="16" t="s">
        <v>134</v>
      </c>
      <c r="AU150" s="16" t="s">
        <v>20</v>
      </c>
    </row>
    <row r="151" spans="2:65" s="11" customFormat="1" ht="22.9" customHeight="1">
      <c r="B151" s="117"/>
      <c r="D151" s="118" t="s">
        <v>76</v>
      </c>
      <c r="E151" s="126" t="s">
        <v>355</v>
      </c>
      <c r="F151" s="126" t="s">
        <v>356</v>
      </c>
      <c r="J151" s="127">
        <f>BK151</f>
        <v>0</v>
      </c>
      <c r="L151" s="117"/>
      <c r="M151" s="121"/>
      <c r="P151" s="122">
        <f>SUM(P152:P154)</f>
        <v>0</v>
      </c>
      <c r="R151" s="122">
        <f>SUM(R152:R154)</f>
        <v>0</v>
      </c>
      <c r="T151" s="123">
        <f>SUM(T152:T154)</f>
        <v>0</v>
      </c>
      <c r="AR151" s="118" t="s">
        <v>201</v>
      </c>
      <c r="AT151" s="124" t="s">
        <v>76</v>
      </c>
      <c r="AU151" s="124" t="s">
        <v>37</v>
      </c>
      <c r="AY151" s="118" t="s">
        <v>171</v>
      </c>
      <c r="BK151" s="125">
        <f>SUM(BK152:BK154)</f>
        <v>0</v>
      </c>
    </row>
    <row r="152" spans="2:65" s="1" customFormat="1" ht="16.5" customHeight="1">
      <c r="B152" s="128"/>
      <c r="C152" s="129" t="s">
        <v>286</v>
      </c>
      <c r="D152" s="129" t="s">
        <v>116</v>
      </c>
      <c r="E152" s="130" t="s">
        <v>358</v>
      </c>
      <c r="F152" s="131" t="s">
        <v>356</v>
      </c>
      <c r="G152" s="132" t="s">
        <v>350</v>
      </c>
      <c r="H152" s="133">
        <v>1</v>
      </c>
      <c r="I152" s="134">
        <v>0</v>
      </c>
      <c r="J152" s="134">
        <f>ROUND(I152*H152,2)</f>
        <v>0</v>
      </c>
      <c r="K152" s="135"/>
      <c r="L152" s="29"/>
      <c r="M152" s="136" t="s">
        <v>3</v>
      </c>
      <c r="N152" s="137" t="s">
        <v>48</v>
      </c>
      <c r="O152" s="138">
        <v>0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351</v>
      </c>
      <c r="AT152" s="140" t="s">
        <v>116</v>
      </c>
      <c r="AU152" s="140" t="s">
        <v>20</v>
      </c>
      <c r="AY152" s="16" t="s">
        <v>171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37</v>
      </c>
      <c r="BK152" s="141">
        <f>ROUND(I152*H152,2)</f>
        <v>0</v>
      </c>
      <c r="BL152" s="16" t="s">
        <v>351</v>
      </c>
      <c r="BM152" s="140" t="s">
        <v>790</v>
      </c>
    </row>
    <row r="153" spans="2:65" s="1" customFormat="1">
      <c r="B153" s="29"/>
      <c r="D153" s="142" t="s">
        <v>178</v>
      </c>
      <c r="F153" s="143" t="s">
        <v>360</v>
      </c>
      <c r="L153" s="29"/>
      <c r="M153" s="144"/>
      <c r="T153" s="50"/>
      <c r="AT153" s="16" t="s">
        <v>178</v>
      </c>
      <c r="AU153" s="16" t="s">
        <v>20</v>
      </c>
    </row>
    <row r="154" spans="2:65" s="1" customFormat="1" ht="126.75">
      <c r="B154" s="29"/>
      <c r="D154" s="146" t="s">
        <v>134</v>
      </c>
      <c r="F154" s="158" t="s">
        <v>361</v>
      </c>
      <c r="L154" s="29"/>
      <c r="M154" s="144"/>
      <c r="T154" s="50"/>
      <c r="AT154" s="16" t="s">
        <v>134</v>
      </c>
      <c r="AU154" s="16" t="s">
        <v>20</v>
      </c>
    </row>
    <row r="155" spans="2:65" s="11" customFormat="1" ht="22.9" customHeight="1">
      <c r="B155" s="117"/>
      <c r="D155" s="118" t="s">
        <v>76</v>
      </c>
      <c r="E155" s="126" t="s">
        <v>362</v>
      </c>
      <c r="F155" s="126" t="s">
        <v>363</v>
      </c>
      <c r="J155" s="127">
        <f>BK155</f>
        <v>0</v>
      </c>
      <c r="L155" s="117"/>
      <c r="M155" s="121"/>
      <c r="P155" s="122">
        <f>SUM(P156:P161)</f>
        <v>0</v>
      </c>
      <c r="R155" s="122">
        <f>SUM(R156:R161)</f>
        <v>0</v>
      </c>
      <c r="T155" s="123">
        <f>SUM(T156:T161)</f>
        <v>0</v>
      </c>
      <c r="AR155" s="118" t="s">
        <v>201</v>
      </c>
      <c r="AT155" s="124" t="s">
        <v>76</v>
      </c>
      <c r="AU155" s="124" t="s">
        <v>37</v>
      </c>
      <c r="AY155" s="118" t="s">
        <v>171</v>
      </c>
      <c r="BK155" s="125">
        <f>SUM(BK156:BK161)</f>
        <v>0</v>
      </c>
    </row>
    <row r="156" spans="2:65" s="1" customFormat="1" ht="16.5" customHeight="1">
      <c r="B156" s="128"/>
      <c r="C156" s="129" t="s">
        <v>292</v>
      </c>
      <c r="D156" s="129" t="s">
        <v>116</v>
      </c>
      <c r="E156" s="130" t="s">
        <v>365</v>
      </c>
      <c r="F156" s="131" t="s">
        <v>363</v>
      </c>
      <c r="G156" s="132" t="s">
        <v>366</v>
      </c>
      <c r="H156" s="133">
        <v>4536.2749999999996</v>
      </c>
      <c r="I156" s="134">
        <v>0</v>
      </c>
      <c r="J156" s="134">
        <f>ROUND(I156*H156,2)</f>
        <v>0</v>
      </c>
      <c r="K156" s="135"/>
      <c r="L156" s="29"/>
      <c r="M156" s="136" t="s">
        <v>3</v>
      </c>
      <c r="N156" s="137" t="s">
        <v>48</v>
      </c>
      <c r="O156" s="138">
        <v>0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351</v>
      </c>
      <c r="AT156" s="140" t="s">
        <v>116</v>
      </c>
      <c r="AU156" s="140" t="s">
        <v>20</v>
      </c>
      <c r="AY156" s="16" t="s">
        <v>171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37</v>
      </c>
      <c r="BK156" s="141">
        <f>ROUND(I156*H156,2)</f>
        <v>0</v>
      </c>
      <c r="BL156" s="16" t="s">
        <v>351</v>
      </c>
      <c r="BM156" s="140" t="s">
        <v>791</v>
      </c>
    </row>
    <row r="157" spans="2:65" s="1" customFormat="1">
      <c r="B157" s="29"/>
      <c r="D157" s="142" t="s">
        <v>178</v>
      </c>
      <c r="F157" s="143" t="s">
        <v>368</v>
      </c>
      <c r="L157" s="29"/>
      <c r="M157" s="144"/>
      <c r="T157" s="50"/>
      <c r="AT157" s="16" t="s">
        <v>178</v>
      </c>
      <c r="AU157" s="16" t="s">
        <v>20</v>
      </c>
    </row>
    <row r="158" spans="2:65" s="1" customFormat="1" ht="175.5">
      <c r="B158" s="29"/>
      <c r="D158" s="146" t="s">
        <v>134</v>
      </c>
      <c r="F158" s="158" t="s">
        <v>369</v>
      </c>
      <c r="L158" s="29"/>
      <c r="M158" s="144"/>
      <c r="T158" s="50"/>
      <c r="AT158" s="16" t="s">
        <v>134</v>
      </c>
      <c r="AU158" s="16" t="s">
        <v>20</v>
      </c>
    </row>
    <row r="159" spans="2:65" s="1" customFormat="1" ht="16.5" customHeight="1">
      <c r="B159" s="128"/>
      <c r="C159" s="129" t="s">
        <v>298</v>
      </c>
      <c r="D159" s="129" t="s">
        <v>116</v>
      </c>
      <c r="E159" s="130" t="s">
        <v>371</v>
      </c>
      <c r="F159" s="131" t="s">
        <v>372</v>
      </c>
      <c r="G159" s="132" t="s">
        <v>350</v>
      </c>
      <c r="H159" s="133">
        <v>1</v>
      </c>
      <c r="I159" s="134">
        <v>0</v>
      </c>
      <c r="J159" s="134">
        <f>ROUND(I159*H159,2)</f>
        <v>0</v>
      </c>
      <c r="K159" s="135"/>
      <c r="L159" s="29"/>
      <c r="M159" s="136" t="s">
        <v>3</v>
      </c>
      <c r="N159" s="137" t="s">
        <v>48</v>
      </c>
      <c r="O159" s="138">
        <v>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351</v>
      </c>
      <c r="AT159" s="140" t="s">
        <v>116</v>
      </c>
      <c r="AU159" s="140" t="s">
        <v>20</v>
      </c>
      <c r="AY159" s="16" t="s">
        <v>171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37</v>
      </c>
      <c r="BK159" s="141">
        <f>ROUND(I159*H159,2)</f>
        <v>0</v>
      </c>
      <c r="BL159" s="16" t="s">
        <v>351</v>
      </c>
      <c r="BM159" s="140" t="s">
        <v>792</v>
      </c>
    </row>
    <row r="160" spans="2:65" s="1" customFormat="1">
      <c r="B160" s="29"/>
      <c r="D160" s="142" t="s">
        <v>178</v>
      </c>
      <c r="F160" s="143" t="s">
        <v>374</v>
      </c>
      <c r="L160" s="29"/>
      <c r="M160" s="144"/>
      <c r="T160" s="50"/>
      <c r="AT160" s="16" t="s">
        <v>178</v>
      </c>
      <c r="AU160" s="16" t="s">
        <v>20</v>
      </c>
    </row>
    <row r="161" spans="2:65" s="1" customFormat="1" ht="48.75">
      <c r="B161" s="29"/>
      <c r="D161" s="146" t="s">
        <v>134</v>
      </c>
      <c r="F161" s="158" t="s">
        <v>375</v>
      </c>
      <c r="L161" s="29"/>
      <c r="M161" s="144"/>
      <c r="T161" s="50"/>
      <c r="AT161" s="16" t="s">
        <v>134</v>
      </c>
      <c r="AU161" s="16" t="s">
        <v>20</v>
      </c>
    </row>
    <row r="162" spans="2:65" s="11" customFormat="1" ht="22.9" customHeight="1">
      <c r="B162" s="117"/>
      <c r="D162" s="118" t="s">
        <v>76</v>
      </c>
      <c r="E162" s="126" t="s">
        <v>376</v>
      </c>
      <c r="F162" s="126" t="s">
        <v>377</v>
      </c>
      <c r="J162" s="127">
        <f>BK162</f>
        <v>0</v>
      </c>
      <c r="L162" s="117"/>
      <c r="M162" s="121"/>
      <c r="P162" s="122">
        <f>SUM(P163:P168)</f>
        <v>0</v>
      </c>
      <c r="R162" s="122">
        <f>SUM(R163:R168)</f>
        <v>0</v>
      </c>
      <c r="T162" s="123">
        <f>SUM(T163:T168)</f>
        <v>0</v>
      </c>
      <c r="AR162" s="118" t="s">
        <v>201</v>
      </c>
      <c r="AT162" s="124" t="s">
        <v>76</v>
      </c>
      <c r="AU162" s="124" t="s">
        <v>37</v>
      </c>
      <c r="AY162" s="118" t="s">
        <v>171</v>
      </c>
      <c r="BK162" s="125">
        <f>SUM(BK163:BK168)</f>
        <v>0</v>
      </c>
    </row>
    <row r="163" spans="2:65" s="1" customFormat="1" ht="16.5" customHeight="1">
      <c r="B163" s="128"/>
      <c r="C163" s="129" t="s">
        <v>8</v>
      </c>
      <c r="D163" s="129" t="s">
        <v>116</v>
      </c>
      <c r="E163" s="130" t="s">
        <v>379</v>
      </c>
      <c r="F163" s="131" t="s">
        <v>377</v>
      </c>
      <c r="G163" s="132" t="s">
        <v>366</v>
      </c>
      <c r="H163" s="133">
        <v>4536.2749999999996</v>
      </c>
      <c r="I163" s="134">
        <v>0</v>
      </c>
      <c r="J163" s="134">
        <f>ROUND(I163*H163,2)</f>
        <v>0</v>
      </c>
      <c r="K163" s="135"/>
      <c r="L163" s="29"/>
      <c r="M163" s="136" t="s">
        <v>3</v>
      </c>
      <c r="N163" s="137" t="s">
        <v>48</v>
      </c>
      <c r="O163" s="138">
        <v>0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351</v>
      </c>
      <c r="AT163" s="140" t="s">
        <v>116</v>
      </c>
      <c r="AU163" s="140" t="s">
        <v>20</v>
      </c>
      <c r="AY163" s="16" t="s">
        <v>171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37</v>
      </c>
      <c r="BK163" s="141">
        <f>ROUND(I163*H163,2)</f>
        <v>0</v>
      </c>
      <c r="BL163" s="16" t="s">
        <v>351</v>
      </c>
      <c r="BM163" s="140" t="s">
        <v>793</v>
      </c>
    </row>
    <row r="164" spans="2:65" s="1" customFormat="1">
      <c r="B164" s="29"/>
      <c r="D164" s="142" t="s">
        <v>178</v>
      </c>
      <c r="F164" s="143" t="s">
        <v>381</v>
      </c>
      <c r="L164" s="29"/>
      <c r="M164" s="144"/>
      <c r="T164" s="50"/>
      <c r="AT164" s="16" t="s">
        <v>178</v>
      </c>
      <c r="AU164" s="16" t="s">
        <v>20</v>
      </c>
    </row>
    <row r="165" spans="2:65" s="1" customFormat="1" ht="16.5" customHeight="1">
      <c r="B165" s="128"/>
      <c r="C165" s="129" t="s">
        <v>324</v>
      </c>
      <c r="D165" s="129" t="s">
        <v>116</v>
      </c>
      <c r="E165" s="130" t="s">
        <v>383</v>
      </c>
      <c r="F165" s="131" t="s">
        <v>384</v>
      </c>
      <c r="G165" s="132" t="s">
        <v>366</v>
      </c>
      <c r="H165" s="133">
        <v>4536.2749999999996</v>
      </c>
      <c r="I165" s="134">
        <v>0</v>
      </c>
      <c r="J165" s="134">
        <f>ROUND(I165*H165,2)</f>
        <v>0</v>
      </c>
      <c r="K165" s="135"/>
      <c r="L165" s="29"/>
      <c r="M165" s="136" t="s">
        <v>3</v>
      </c>
      <c r="N165" s="137" t="s">
        <v>48</v>
      </c>
      <c r="O165" s="138">
        <v>0</v>
      </c>
      <c r="P165" s="138">
        <f>O165*H165</f>
        <v>0</v>
      </c>
      <c r="Q165" s="138">
        <v>0</v>
      </c>
      <c r="R165" s="138">
        <f>Q165*H165</f>
        <v>0</v>
      </c>
      <c r="S165" s="138">
        <v>0</v>
      </c>
      <c r="T165" s="139">
        <f>S165*H165</f>
        <v>0</v>
      </c>
      <c r="AR165" s="140" t="s">
        <v>351</v>
      </c>
      <c r="AT165" s="140" t="s">
        <v>116</v>
      </c>
      <c r="AU165" s="140" t="s">
        <v>20</v>
      </c>
      <c r="AY165" s="16" t="s">
        <v>171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6" t="s">
        <v>37</v>
      </c>
      <c r="BK165" s="141">
        <f>ROUND(I165*H165,2)</f>
        <v>0</v>
      </c>
      <c r="BL165" s="16" t="s">
        <v>351</v>
      </c>
      <c r="BM165" s="140" t="s">
        <v>794</v>
      </c>
    </row>
    <row r="166" spans="2:65" s="1" customFormat="1">
      <c r="B166" s="29"/>
      <c r="D166" s="142" t="s">
        <v>178</v>
      </c>
      <c r="F166" s="143" t="s">
        <v>386</v>
      </c>
      <c r="L166" s="29"/>
      <c r="M166" s="144"/>
      <c r="T166" s="50"/>
      <c r="AT166" s="16" t="s">
        <v>178</v>
      </c>
      <c r="AU166" s="16" t="s">
        <v>20</v>
      </c>
    </row>
    <row r="167" spans="2:65" s="1" customFormat="1" ht="16.5" customHeight="1">
      <c r="B167" s="128"/>
      <c r="C167" s="129" t="s">
        <v>329</v>
      </c>
      <c r="D167" s="129" t="s">
        <v>116</v>
      </c>
      <c r="E167" s="130" t="s">
        <v>388</v>
      </c>
      <c r="F167" s="131" t="s">
        <v>389</v>
      </c>
      <c r="G167" s="132" t="s">
        <v>366</v>
      </c>
      <c r="H167" s="133">
        <v>4536.2749999999996</v>
      </c>
      <c r="I167" s="134">
        <v>0</v>
      </c>
      <c r="J167" s="134">
        <f>ROUND(I167*H167,2)</f>
        <v>0</v>
      </c>
      <c r="K167" s="135"/>
      <c r="L167" s="29"/>
      <c r="M167" s="136" t="s">
        <v>3</v>
      </c>
      <c r="N167" s="137" t="s">
        <v>48</v>
      </c>
      <c r="O167" s="138">
        <v>0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351</v>
      </c>
      <c r="AT167" s="140" t="s">
        <v>116</v>
      </c>
      <c r="AU167" s="140" t="s">
        <v>20</v>
      </c>
      <c r="AY167" s="16" t="s">
        <v>171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37</v>
      </c>
      <c r="BK167" s="141">
        <f>ROUND(I167*H167,2)</f>
        <v>0</v>
      </c>
      <c r="BL167" s="16" t="s">
        <v>351</v>
      </c>
      <c r="BM167" s="140" t="s">
        <v>795</v>
      </c>
    </row>
    <row r="168" spans="2:65" s="1" customFormat="1">
      <c r="B168" s="29"/>
      <c r="D168" s="142" t="s">
        <v>178</v>
      </c>
      <c r="F168" s="143" t="s">
        <v>391</v>
      </c>
      <c r="L168" s="29"/>
      <c r="M168" s="144"/>
      <c r="T168" s="50"/>
      <c r="AT168" s="16" t="s">
        <v>178</v>
      </c>
      <c r="AU168" s="16" t="s">
        <v>20</v>
      </c>
    </row>
    <row r="169" spans="2:65" s="11" customFormat="1" ht="22.9" customHeight="1">
      <c r="B169" s="117"/>
      <c r="D169" s="118" t="s">
        <v>76</v>
      </c>
      <c r="E169" s="126" t="s">
        <v>392</v>
      </c>
      <c r="F169" s="126" t="s">
        <v>393</v>
      </c>
      <c r="J169" s="127">
        <f>BK169</f>
        <v>0</v>
      </c>
      <c r="L169" s="117"/>
      <c r="M169" s="121"/>
      <c r="P169" s="122">
        <f>SUM(P170:P172)</f>
        <v>0</v>
      </c>
      <c r="R169" s="122">
        <f>SUM(R170:R172)</f>
        <v>0</v>
      </c>
      <c r="T169" s="123">
        <f>SUM(T170:T172)</f>
        <v>0</v>
      </c>
      <c r="AR169" s="118" t="s">
        <v>201</v>
      </c>
      <c r="AT169" s="124" t="s">
        <v>76</v>
      </c>
      <c r="AU169" s="124" t="s">
        <v>37</v>
      </c>
      <c r="AY169" s="118" t="s">
        <v>171</v>
      </c>
      <c r="BK169" s="125">
        <f>SUM(BK170:BK172)</f>
        <v>0</v>
      </c>
    </row>
    <row r="170" spans="2:65" s="1" customFormat="1" ht="16.5" customHeight="1">
      <c r="B170" s="128"/>
      <c r="C170" s="129" t="s">
        <v>319</v>
      </c>
      <c r="D170" s="129" t="s">
        <v>116</v>
      </c>
      <c r="E170" s="130" t="s">
        <v>395</v>
      </c>
      <c r="F170" s="131" t="s">
        <v>393</v>
      </c>
      <c r="G170" s="132" t="s">
        <v>366</v>
      </c>
      <c r="H170" s="133">
        <v>4536.2749999999996</v>
      </c>
      <c r="I170" s="134">
        <v>0</v>
      </c>
      <c r="J170" s="134">
        <f>ROUND(I170*H170,2)</f>
        <v>0</v>
      </c>
      <c r="K170" s="135"/>
      <c r="L170" s="29"/>
      <c r="M170" s="136" t="s">
        <v>3</v>
      </c>
      <c r="N170" s="137" t="s">
        <v>48</v>
      </c>
      <c r="O170" s="138">
        <v>0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351</v>
      </c>
      <c r="AT170" s="140" t="s">
        <v>116</v>
      </c>
      <c r="AU170" s="140" t="s">
        <v>20</v>
      </c>
      <c r="AY170" s="16" t="s">
        <v>171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37</v>
      </c>
      <c r="BK170" s="141">
        <f>ROUND(I170*H170,2)</f>
        <v>0</v>
      </c>
      <c r="BL170" s="16" t="s">
        <v>351</v>
      </c>
      <c r="BM170" s="140" t="s">
        <v>796</v>
      </c>
    </row>
    <row r="171" spans="2:65" s="1" customFormat="1">
      <c r="B171" s="29"/>
      <c r="D171" s="142" t="s">
        <v>178</v>
      </c>
      <c r="F171" s="143" t="s">
        <v>397</v>
      </c>
      <c r="L171" s="29"/>
      <c r="M171" s="144"/>
      <c r="T171" s="50"/>
      <c r="AT171" s="16" t="s">
        <v>178</v>
      </c>
      <c r="AU171" s="16" t="s">
        <v>20</v>
      </c>
    </row>
    <row r="172" spans="2:65" s="1" customFormat="1" ht="29.25">
      <c r="B172" s="29"/>
      <c r="D172" s="146" t="s">
        <v>134</v>
      </c>
      <c r="F172" s="158" t="s">
        <v>398</v>
      </c>
      <c r="L172" s="29"/>
      <c r="M172" s="159"/>
      <c r="N172" s="160"/>
      <c r="O172" s="160"/>
      <c r="P172" s="160"/>
      <c r="Q172" s="160"/>
      <c r="R172" s="160"/>
      <c r="S172" s="160"/>
      <c r="T172" s="161"/>
      <c r="AT172" s="16" t="s">
        <v>134</v>
      </c>
      <c r="AU172" s="16" t="s">
        <v>20</v>
      </c>
    </row>
    <row r="173" spans="2:65" s="1" customFormat="1" ht="6.95" customHeight="1">
      <c r="B173" s="38"/>
      <c r="C173" s="39"/>
      <c r="D173" s="39"/>
      <c r="E173" s="39"/>
      <c r="F173" s="39"/>
      <c r="G173" s="39"/>
      <c r="H173" s="39"/>
      <c r="I173" s="39"/>
      <c r="J173" s="39"/>
      <c r="K173" s="39"/>
      <c r="L173" s="29"/>
    </row>
  </sheetData>
  <autoFilter ref="C96:K172" xr:uid="{00000000-0009-0000-0000-000008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800-000000000000}"/>
    <hyperlink ref="F104" r:id="rId2" xr:uid="{00000000-0004-0000-0800-000001000000}"/>
    <hyperlink ref="F107" r:id="rId3" xr:uid="{00000000-0004-0000-0800-000002000000}"/>
    <hyperlink ref="F111" r:id="rId4" xr:uid="{00000000-0004-0000-0800-000003000000}"/>
    <hyperlink ref="F115" r:id="rId5" xr:uid="{00000000-0004-0000-0800-000004000000}"/>
    <hyperlink ref="F119" r:id="rId6" xr:uid="{00000000-0004-0000-0800-000005000000}"/>
    <hyperlink ref="F126" r:id="rId7" xr:uid="{00000000-0004-0000-0800-000006000000}"/>
    <hyperlink ref="F129" r:id="rId8" xr:uid="{00000000-0004-0000-0800-000007000000}"/>
    <hyperlink ref="F133" r:id="rId9" xr:uid="{00000000-0004-0000-0800-000008000000}"/>
    <hyperlink ref="F139" r:id="rId10" xr:uid="{00000000-0004-0000-0800-000009000000}"/>
    <hyperlink ref="F145" r:id="rId11" xr:uid="{00000000-0004-0000-0800-00000A000000}"/>
    <hyperlink ref="F149" r:id="rId12" xr:uid="{00000000-0004-0000-0800-00000B000000}"/>
    <hyperlink ref="F153" r:id="rId13" xr:uid="{00000000-0004-0000-0800-00000C000000}"/>
    <hyperlink ref="F157" r:id="rId14" xr:uid="{00000000-0004-0000-0800-00000D000000}"/>
    <hyperlink ref="F160" r:id="rId15" xr:uid="{00000000-0004-0000-0800-00000E000000}"/>
    <hyperlink ref="F164" r:id="rId16" xr:uid="{00000000-0004-0000-0800-00000F000000}"/>
    <hyperlink ref="F166" r:id="rId17" xr:uid="{00000000-0004-0000-0800-000010000000}"/>
    <hyperlink ref="F168" r:id="rId18" xr:uid="{00000000-0004-0000-0800-000011000000}"/>
    <hyperlink ref="F171" r:id="rId19" xr:uid="{00000000-0004-0000-0800-00001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34</vt:i4>
      </vt:variant>
    </vt:vector>
  </HeadingPairs>
  <TitlesOfParts>
    <vt:vector size="51" baseType="lpstr">
      <vt:lpstr>Rekapitulace stavby</vt:lpstr>
      <vt:lpstr>A - 2.1. Demolice, sanace...</vt:lpstr>
      <vt:lpstr>B - 2.2.1. Odstraňování d...</vt:lpstr>
      <vt:lpstr>C - 2.2.3. Ošetření stáva...</vt:lpstr>
      <vt:lpstr>D - 2.2.4.2. Dřevní hmota...</vt:lpstr>
      <vt:lpstr>E - 2.2.4.1. Dřevní hmota...</vt:lpstr>
      <vt:lpstr>F - 2.3. Terénní úpravy</vt:lpstr>
      <vt:lpstr>G - 2.4. Zhotovení ploch ...</vt:lpstr>
      <vt:lpstr>H - 2.5. Stavební práce</vt:lpstr>
      <vt:lpstr>I - 2.6.1. Mobiliář s veg...</vt:lpstr>
      <vt:lpstr>J - 2.6.2. Mobiliář se so...</vt:lpstr>
      <vt:lpstr>K - 2.7. Prvky pro podpor...</vt:lpstr>
      <vt:lpstr>L - 2.8. Založení nových ...</vt:lpstr>
      <vt:lpstr>M - 2.8.6. Dešťové záhony...</vt:lpstr>
      <vt:lpstr>N - 2.6.3. Mobiliář ostatní</vt:lpstr>
      <vt:lpstr>O - 2.6.4. Venkovní trena...</vt:lpstr>
      <vt:lpstr>P - 2.6.5. Herní prvky a ...</vt:lpstr>
      <vt:lpstr>'A - 2.1. Demolice, sanace...'!Názvy_tisku</vt:lpstr>
      <vt:lpstr>'B - 2.2.1. Odstraňování d...'!Názvy_tisku</vt:lpstr>
      <vt:lpstr>'C - 2.2.3. Ošetření stáva...'!Názvy_tisku</vt:lpstr>
      <vt:lpstr>'D - 2.2.4.2. Dřevní hmota...'!Názvy_tisku</vt:lpstr>
      <vt:lpstr>'E - 2.2.4.1. Dřevní hmota...'!Názvy_tisku</vt:lpstr>
      <vt:lpstr>'F - 2.3. Terénní úpravy'!Názvy_tisku</vt:lpstr>
      <vt:lpstr>'G - 2.4. Zhotovení ploch ...'!Názvy_tisku</vt:lpstr>
      <vt:lpstr>'H - 2.5. Stavební práce'!Názvy_tisku</vt:lpstr>
      <vt:lpstr>'I - 2.6.1. Mobiliář s veg...'!Názvy_tisku</vt:lpstr>
      <vt:lpstr>'J - 2.6.2. Mobiliář se so...'!Názvy_tisku</vt:lpstr>
      <vt:lpstr>'K - 2.7. Prvky pro podpor...'!Názvy_tisku</vt:lpstr>
      <vt:lpstr>'L - 2.8. Založení nových ...'!Názvy_tisku</vt:lpstr>
      <vt:lpstr>'M - 2.8.6. Dešťové záhony...'!Názvy_tisku</vt:lpstr>
      <vt:lpstr>'N - 2.6.3. Mobiliář ostatní'!Názvy_tisku</vt:lpstr>
      <vt:lpstr>'O - 2.6.4. Venkovní trena...'!Názvy_tisku</vt:lpstr>
      <vt:lpstr>'P - 2.6.5. Herní prvky a ...'!Názvy_tisku</vt:lpstr>
      <vt:lpstr>'Rekapitulace stavby'!Názvy_tisku</vt:lpstr>
      <vt:lpstr>'A - 2.1. Demolice, sanace...'!Oblast_tisku</vt:lpstr>
      <vt:lpstr>'B - 2.2.1. Odstraňování d...'!Oblast_tisku</vt:lpstr>
      <vt:lpstr>'C - 2.2.3. Ošetření stáva...'!Oblast_tisku</vt:lpstr>
      <vt:lpstr>'D - 2.2.4.2. Dřevní hmota...'!Oblast_tisku</vt:lpstr>
      <vt:lpstr>'E - 2.2.4.1. Dřevní hmota...'!Oblast_tisku</vt:lpstr>
      <vt:lpstr>'F - 2.3. Terénní úpravy'!Oblast_tisku</vt:lpstr>
      <vt:lpstr>'G - 2.4. Zhotovení ploch ...'!Oblast_tisku</vt:lpstr>
      <vt:lpstr>'H - 2.5. Stavební práce'!Oblast_tisku</vt:lpstr>
      <vt:lpstr>'I - 2.6.1. Mobiliář s veg...'!Oblast_tisku</vt:lpstr>
      <vt:lpstr>'J - 2.6.2. Mobiliář se so...'!Oblast_tisku</vt:lpstr>
      <vt:lpstr>'K - 2.7. Prvky pro podpor...'!Oblast_tisku</vt:lpstr>
      <vt:lpstr>'L - 2.8. Založení nových ...'!Oblast_tisku</vt:lpstr>
      <vt:lpstr>'M - 2.8.6. Dešťové záhony...'!Oblast_tisku</vt:lpstr>
      <vt:lpstr>'N - 2.6.3. Mobiliář ostatní'!Oblast_tisku</vt:lpstr>
      <vt:lpstr>'O - 2.6.4. Venkovní trena...'!Oblast_tisku</vt:lpstr>
      <vt:lpstr>'P - 2.6.5. Herní prvky a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ŠVARC Pavel</cp:lastModifiedBy>
  <cp:lastPrinted>2024-12-17T14:21:17Z</cp:lastPrinted>
  <dcterms:created xsi:type="dcterms:W3CDTF">2023-12-09T19:16:12Z</dcterms:created>
  <dcterms:modified xsi:type="dcterms:W3CDTF">2024-12-19T10:45:03Z</dcterms:modified>
</cp:coreProperties>
</file>